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07" activeTab="1"/>
  </bookViews>
  <sheets>
    <sheet name="表一" sheetId="7" r:id="rId1"/>
    <sheet name="附表2"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附表2!$A$1:$S$105</definedName>
    <definedName name="_?">#REF!</definedName>
    <definedName name="___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_xlnm.Print_Titles" localSheetId="1">附表2!$2:$6</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xlnm.Print_Titles" localSheetId="0">表一!$1:$3</definedName>
  </definedNames>
  <calcPr calcId="144525" concurrentCalc="0"/>
</workbook>
</file>

<file path=xl/sharedStrings.xml><?xml version="1.0" encoding="utf-8"?>
<sst xmlns="http://schemas.openxmlformats.org/spreadsheetml/2006/main" count="876" uniqueCount="415">
  <si>
    <t>附件1</t>
  </si>
  <si>
    <r>
      <rPr>
        <sz val="20"/>
        <color rgb="FF000000"/>
        <rFont val="方正小标宋简体"/>
        <charset val="134"/>
      </rPr>
      <t xml:space="preserve"> </t>
    </r>
    <r>
      <rPr>
        <u/>
        <sz val="20"/>
        <color indexed="8"/>
        <rFont val="方正小标宋简体"/>
        <charset val="134"/>
      </rPr>
      <t xml:space="preserve">    合水    </t>
    </r>
    <r>
      <rPr>
        <sz val="20"/>
        <color rgb="FF000000"/>
        <rFont val="方正小标宋简体"/>
        <charset val="134"/>
      </rPr>
      <t>贫困县统筹整合资金计划表（与整合方案一致）</t>
    </r>
  </si>
  <si>
    <t>单位：万元</t>
  </si>
  <si>
    <t>序号</t>
  </si>
  <si>
    <t>财政资金名称</t>
  </si>
  <si>
    <t>纳入统筹整合资金的总规模</t>
  </si>
  <si>
    <t>计划整合
规模</t>
  </si>
  <si>
    <t>占比</t>
  </si>
  <si>
    <t>资金规模</t>
  </si>
  <si>
    <t>对应文号</t>
  </si>
  <si>
    <t>合计</t>
  </si>
  <si>
    <t>中央财政合计</t>
  </si>
  <si>
    <t>中央财政专项扶贫资金</t>
  </si>
  <si>
    <t>水利发展资金</t>
  </si>
  <si>
    <t>农业生产发展资金</t>
  </si>
  <si>
    <t>总规模(A,包含该项资金的全部支出方向)</t>
  </si>
  <si>
    <t>其中（B）:</t>
  </si>
  <si>
    <t>★耕地地力保护补贴(B1)</t>
  </si>
  <si>
    <t>★农机购置补贴(B2)</t>
  </si>
  <si>
    <t>★支持适度规模经营（农业信贷担保体系建设运营）(B3)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</si>
  <si>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</si>
  <si>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</si>
  <si>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</si>
  <si>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</si>
  <si>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</si>
  <si>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</si>
  <si>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</si>
  <si>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</si>
  <si>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</si>
  <si>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</si>
  <si>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</si>
  <si>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</si>
  <si>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</si>
  <si>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</si>
  <si>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</si>
  <si>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</si>
  <si>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</si>
  <si>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</si>
  <si>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</si>
  <si>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</si>
  <si>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</si>
  <si>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</si>
  <si>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</si>
  <si>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</si>
  <si>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⑷以工代赈示范工程中央基建投资</t>
  </si>
  <si>
    <t>⑸农村饮水安全巩固提升工程中央基建投资</t>
  </si>
  <si>
    <t>⑻农业生产发展专项中央基建投资</t>
  </si>
  <si>
    <t>二</t>
  </si>
  <si>
    <t>省级财政资金小计</t>
  </si>
  <si>
    <t>发展资金省级资金</t>
  </si>
  <si>
    <t>“两州一市”省级资金</t>
  </si>
  <si>
    <t>少数民族发展省级资金</t>
  </si>
  <si>
    <t>以工代赈省级资金</t>
  </si>
  <si>
    <t>水利发展资金（省级）</t>
  </si>
  <si>
    <t>农民专业合作社省级资金</t>
  </si>
  <si>
    <t>耕地质量提升与化肥减量增效补助资金（①测土配方补助资金省级资金、②耕地保护与质量提升补助省级资金）</t>
  </si>
  <si>
    <t>土地整治等补助资金</t>
  </si>
  <si>
    <t>农村危房改造省级资金</t>
  </si>
  <si>
    <t>三</t>
  </si>
  <si>
    <t>市级财政资金小计</t>
  </si>
  <si>
    <t>四</t>
  </si>
  <si>
    <t>县级财政资金小计</t>
  </si>
  <si>
    <t>说明：★不予许整合</t>
  </si>
  <si>
    <t>附件2</t>
  </si>
  <si>
    <t>甘肃省庆阳市合水县2020年统筹整合财政涉农资金项目计划表</t>
  </si>
  <si>
    <t>项目名称</t>
  </si>
  <si>
    <t>建设
性质</t>
  </si>
  <si>
    <t>项目批复文件（文件号）</t>
  </si>
  <si>
    <t>建设
起止
年限</t>
  </si>
  <si>
    <t>建设
地点</t>
  </si>
  <si>
    <t>建设内容与规模</t>
  </si>
  <si>
    <t>投资规模（万元）</t>
  </si>
  <si>
    <t>绩效目标</t>
  </si>
  <si>
    <t>项目
主管
（责任）
单位</t>
  </si>
  <si>
    <t>项目
实施
单位</t>
  </si>
  <si>
    <t>备注</t>
  </si>
  <si>
    <t>小计</t>
  </si>
  <si>
    <t>中央资金</t>
  </si>
  <si>
    <t>省级资金</t>
  </si>
  <si>
    <t>市级资金</t>
  </si>
  <si>
    <t>县级资金</t>
  </si>
  <si>
    <t>扶贫效益</t>
  </si>
  <si>
    <t>受益
村数
（个）</t>
  </si>
  <si>
    <t>受益
贫困户数
（万户）</t>
  </si>
  <si>
    <t>受益
贫困人口数
（万人）</t>
  </si>
  <si>
    <t>一、</t>
  </si>
  <si>
    <t>农业生产发展</t>
  </si>
  <si>
    <t>（一）</t>
  </si>
  <si>
    <t>资产收益扶贫项目</t>
  </si>
  <si>
    <t>奶山羊产业发展项目</t>
  </si>
  <si>
    <t>新建</t>
  </si>
  <si>
    <t>合脱贫办发【2020】9号</t>
  </si>
  <si>
    <t>2020.4-2020.12</t>
  </si>
  <si>
    <t>各乡镇</t>
  </si>
  <si>
    <t>扶持全县有养殖产业发展基础的村集体经济54个村共21个合作社，按照资产收益扶贫模式，采取与企业、合作社、大户等合作联营的方式，村集体扶贫资金入股经济组织，经济组织按不低于入股资金4%的比例向村集体给予保底分红，另加效益分红(经营收入的7%），联建奶山羊产业基地。扩建繁育中心1处、新建千只规模奶山羊养殖场5个、新建500只适度规模场5个、新建200只家庭农场10个、新建饲草料加工厂6个、新建合水县奶山羊养殖技术服务中心1个。</t>
  </si>
  <si>
    <t>项目建成后可推动项目区奶山羊生产实现良种化、规模化、标准化、产业化和可持续化发展，通过探索政企农、产学研、种繁养、产加销的紧密结合的机制，建成存栏10万只的奶山羊养殖基地，年可带动农民增收1亿元的奶山羊产业基地，创建奶山羊产业精准扶贫的新模式。同时奶山羊产业能够充分利用当地资源优势，发展节粮型可持续畜牧业，既能解决与人争粮的矛盾，又能解决与畜争地的问题，既能充分利用农村劳动力，又能增加就业岗位，既能生产绿色健康食品，又能增加农民收入，既能调整合水县的产业结构，又能推动县域经济的发展，培养农村支柱产业，助推精准扶贫。</t>
  </si>
  <si>
    <t>县农业农村局</t>
  </si>
  <si>
    <t>合水县现代矮化密植苹果标准化生产示范园建设项目</t>
  </si>
  <si>
    <t>吉岘镇罗家畔村、王咀村、吉岘村</t>
  </si>
  <si>
    <t>扶持全县苹果产业发展基础好的村集体经济，按照资产收益扶贫模式，采取与企业合作联营的方式，联建苹果基地，在吉岘镇罗家畔村、王咀村、吉岘村建设矮化密植苹果标准化生产示范园一处1000亩，重点推广以矮化密植栽培、果园生草种草、高纺锤形树形培养、果园机械化管理、肥水一体化管理及生物物理防治病虫害为主的现代果园管理技术</t>
  </si>
  <si>
    <t>1、示范园建设投资经营分配模式：扶持全县苹果产业发展基础好的11个村集体按照村集体带贫资金入股、合作社管理经营的合作方式进行苹果示范园建设，合作社经营收入按村集体入股资金的5%从合同签订第四年至第九年（分红6年时间）按年向村集体给予保底分红，促进村集体经济增收。
2、扶贫效益：示范区农户每户每年增收4200元（通过土地流转每户每年增收600元，通过效益分红每户每年增收600元，通过果园务工每户每年增收3000元左右）。辐射带动全县新建苹果矮砧苹果园2万亩，惠及4000户左右的农户，预计每亩每年可帮助农户增加收入5000元，户均每年增收2.5万元。</t>
  </si>
  <si>
    <t>县果业局</t>
  </si>
  <si>
    <t>县果业局、县扶贫办、
水务局、供电公司、吉岘镇人民政府</t>
  </si>
  <si>
    <t>铁李川新型联体蔬菜暖棚项目</t>
  </si>
  <si>
    <t>何家畔镇铁李川</t>
  </si>
  <si>
    <t>扶持全县蔬菜产业发展好的村集体经济，按照资产收益扶贫模式，采取与合作社合作联营的方式，联建蔬菜基地。在赵楼子行政村铁李川自然村流转土地15亩新建瓜菜种植、观光为一体的新型联体蔬菜暖棚2座，总面积4068㎡。</t>
  </si>
  <si>
    <t>资产归村集体所有，按照资产收益扶贫模式，采取与合作社合作联营的方式，统一由合水县铁李川富民瓜菜专业合作社经营管理，每年分红13万元，主要用于村级集体经济资金积累和村级公益事业项目建设等。通过入股合作社，年可增加村集体经济收入13万元（赵楼子8万、柳家川5万），稳定为36户贫困户提供就业岗位，辐射带动赵楼子、柳家川、显头391户瓜菜种植户持续增收，同步带动铁李川现有52座水泥骨架大棚转型升级，增加瓜菜产业效益。</t>
  </si>
  <si>
    <t>县蔬菜办</t>
  </si>
  <si>
    <t>何家畔镇人民政府</t>
  </si>
  <si>
    <t>连家砭村旅游富民工程</t>
  </si>
  <si>
    <t>2020.4-2020.11</t>
  </si>
  <si>
    <t>太白镇连家砭村</t>
  </si>
  <si>
    <t>扶持全县旅游产业发展好的村集体经济，按照资产收益扶贫模式，采取与企业合作联营的方式，发展壮大旅游产业。扶持建设农家乐及基础设施配套。</t>
  </si>
  <si>
    <t>项目建成后，资产归太白镇太白村、安子坪村、莲花寺村、葫芦河村、连家砭村。牛车坡村集体所有，由合水县文旅投公司社经营管理，通过入股合作社，带动村集体发展，通过旅游产业发展带动村集体经济收入。</t>
  </si>
  <si>
    <t>县文体广电和旅游局</t>
  </si>
  <si>
    <t>（二）</t>
  </si>
  <si>
    <t>世行六期扶贫项目(国内配套资金)</t>
  </si>
  <si>
    <t>解决世行项目合作社有条件支持发展资金国内配套部分及合作社水电路基础设施建设国内配套</t>
  </si>
  <si>
    <t>扶持建档立卡贫困户820户全部收益，年户均增收0.225万元。</t>
  </si>
  <si>
    <t>县扶贫办</t>
  </si>
  <si>
    <t>各项目合作社</t>
  </si>
  <si>
    <t>（三）</t>
  </si>
  <si>
    <t>全膜玉米种植</t>
  </si>
  <si>
    <t>为全县10465户建档立卡贫困户，按照每户3亩，亩均补助96.6元，（每亩平均补助7公斤）共补助地膜290吨</t>
  </si>
  <si>
    <t>店子乡地膜玉米种植项目</t>
  </si>
  <si>
    <t>2020.4-2020.5</t>
  </si>
  <si>
    <t>何家畔镇</t>
  </si>
  <si>
    <t>为664户贫困户种植地膜玉米3011亩，全乡补助地膜15吨，每户每亩平均补助7公斤，其中：双柳树村135户530亩，店子村104户578亩，吕家岘子村277户1303亩，连家庄村148户600亩。</t>
  </si>
  <si>
    <t>提高产量100公斤/亩，增加贫困户收入150元/亩。</t>
  </si>
  <si>
    <t>农技中心、店子乡政府</t>
  </si>
  <si>
    <t>板桥镇地膜玉米种植项目</t>
  </si>
  <si>
    <t>吉岘镇</t>
  </si>
  <si>
    <t>为924户贫困户种植地膜玉米6400亩全乡补助地膜32吨，每户每亩平均补助7公斤，其中：瑶子头村151户1268亩，柳沟村140户2452亩，板桥村159户920亩，田瑶村97户302亩，司家峁村107户408亩，曹塬村150户442亩,锦坪村120户608亩。</t>
  </si>
  <si>
    <t>农技中心、板桥镇政府</t>
  </si>
  <si>
    <t>吉岘乡地膜玉米种植项目</t>
  </si>
  <si>
    <t>固城镇</t>
  </si>
  <si>
    <t>为1051户贫困户种植地膜玉米5097亩，全乡补助地膜26吨，每户每亩平均补助7公斤，其中：黄寨子村215户1009亩，吉岘村70户277亩，郝家庄村132户499亩，王咀村141户576亩，罗家畔村112户800亩，宫合村157户700亩，九顷湾村111户607亩，丑家川村113户629亩。</t>
  </si>
  <si>
    <t>农技中心、吉岘乡政府</t>
  </si>
  <si>
    <t>老城镇地膜玉米种植项目</t>
  </si>
  <si>
    <t>段家集乡</t>
  </si>
  <si>
    <t>为974户贫困户种植地膜玉米6558亩，全乡补助地膜33吨，每户每亩平均补助7公斤，其中：小塬子村65户306亩，杨坪村150户2174亩，庙庄村108户443.5亩，牧家沟村142户866.4亩，赵塬村77户33.95亩，水沟村156户974.5亩，东关村209户1432.8亩，寺塬村67户327亩。</t>
  </si>
  <si>
    <t>农技中心、老城镇政府</t>
  </si>
  <si>
    <t>蒿咀铺乡地膜玉米种植项目</t>
  </si>
  <si>
    <t>店子乡</t>
  </si>
  <si>
    <t>为613户贫困户种植地膜玉米4880亩，全乡补助地膜25吨，每户每亩平均补助7公斤，其中：蒿咀铺村160户1336亩，陈家河村207户1281亩，九站村86户611亩，张举塬村160户1652亩。</t>
  </si>
  <si>
    <t>农技中心、蒿咀铺乡政府</t>
  </si>
  <si>
    <t>肖咀乡地膜玉米种植项目</t>
  </si>
  <si>
    <t>板桥镇</t>
  </si>
  <si>
    <t>为983户贫困户种植地膜玉米3456亩，全乡补助地膜17吨，每户每亩平均补助7公斤，其中：肖咀村161户656亩，卓堡村278户857亩，西沟村104户453亩，石家老庄村144户498亩，铁赵村111户510亩，梅家寨子村185户482亩。</t>
  </si>
  <si>
    <t>农技中心、肖咀乡政府</t>
  </si>
  <si>
    <t>何家畔镇地膜玉米种植项目</t>
  </si>
  <si>
    <t>西华池镇</t>
  </si>
  <si>
    <t>为741户贫困户种植地膜玉米1472亩，全乡补助地膜7吨，每户每亩平均补助7公斤，其中：姚坑崂村125户30亩，柳家川村65户160亩，何家畔村90户143亩，郭家庄村146户430亩，显头村96户218亩，盘马村0户0亩，产白村39户41亩，赵楼子村180户450亩。</t>
  </si>
  <si>
    <t>农技中心、何家畔镇政府</t>
  </si>
  <si>
    <t>固城乡地膜玉米种植项目</t>
  </si>
  <si>
    <t>肖咀乡</t>
  </si>
  <si>
    <t>为995户贫困户种植地膜玉米11513亩，全乡补助地膜58吨，每户每亩平均补助7公斤，其中：董家寺村239户3182亩，王昌寺村202户1900亩，高台村226户3360亩，固城村328户3071亩。</t>
  </si>
  <si>
    <t>农技中心、固城乡政府</t>
  </si>
  <si>
    <t>太莪乡地膜玉米种植项目</t>
  </si>
  <si>
    <t>蒿咀铺乡</t>
  </si>
  <si>
    <t>为646户贫困户种植地膜玉米5656亩，全乡补助地膜29吨，每户每亩平均补助7公斤，其中：北掌村132户970亩，关良村111户900亩，太莪村117户978亩，黑木村109户900亩，罗塬村101户1158亩，邢坪村76户750亩。</t>
  </si>
  <si>
    <t>农技中心、太莪乡政府</t>
  </si>
  <si>
    <t>太白镇地膜玉米种植项目</t>
  </si>
  <si>
    <t>老城镇</t>
  </si>
  <si>
    <t>为714户贫困户种植地膜玉米3882亩，全乡补助地膜20吨，每户每亩平均补助7公斤，其中：牛车坡村67户646亩，太白村107户569亩，莲花寺村181户642亩，葫芦河村135户880亩，连家砭村120户575亩，安子坪村104户570亩。</t>
  </si>
  <si>
    <t>农技中心、太白镇政府</t>
  </si>
  <si>
    <t>段家集乡地膜玉米种植项目</t>
  </si>
  <si>
    <t>太莪乡</t>
  </si>
  <si>
    <t>为1007户贫困户种植地膜玉米4057亩，全乡补助地膜20吨，每户每亩平均补助7公斤，其中：化沟村224户1480亩，段家集村125户512亩，北头村185户420亩，王庄村167户835亩，枣洼村170户392亩，宜州村136户418亩。</t>
  </si>
  <si>
    <t>农技中心、段家集乡人民政府</t>
  </si>
  <si>
    <t>西华池镇地膜玉米种植项目</t>
  </si>
  <si>
    <t>为1153户贫困户种植地膜玉米6307亩，全乡补助地膜32吨，每户每亩平均补助7公斤，其中：孙家寨沟村275户1451亩，杨沟崂村296户1347亩，三里店村140户815亩，唐旗村178户844亩，华市村32户207亩，黎家庄村119户437亩，师家庄村99户455亩，严沟圈村14户751亩。</t>
  </si>
  <si>
    <t>农技中心、西华池镇政府</t>
  </si>
  <si>
    <t>（四）</t>
  </si>
  <si>
    <t>镀锌钢架大棚建设项目</t>
  </si>
  <si>
    <t>新建设施瓜菜大棚377户377座，每座补助13000元</t>
  </si>
  <si>
    <t>何家畔镇镀锌钢架大棚建设项目</t>
  </si>
  <si>
    <t>新建设施瓜菜大棚10座，每座补助13000元，补助资金13万元.其中柳家川村1户1座、姚坑崂村1户1座、显头村8户8座。</t>
  </si>
  <si>
    <t>通过到户产业奖补，种植设施蔬菜，户均实现收入3000元左右，助推稳定脱贫。</t>
  </si>
  <si>
    <t>吉岘镇镀锌钢架大棚建设项目</t>
  </si>
  <si>
    <t>新建设施瓜菜大棚75座，每座补助13000元，补助资金97.5万元，其中九顷湾村75户75座。</t>
  </si>
  <si>
    <t>吉岘镇人民政府</t>
  </si>
  <si>
    <t>固城镇镀锌钢架大棚建设项目</t>
  </si>
  <si>
    <t>新建设施瓜菜大棚64座，每座补助13000元，补助资金80.6万元.其中高台村1户1座、王昌寺村4户4座、董家寺村59户59座。</t>
  </si>
  <si>
    <t>固城镇人民政府</t>
  </si>
  <si>
    <t>段家集乡镀锌钢架大棚建设项目</t>
  </si>
  <si>
    <t>新建设施瓜菜大棚2座，每座补助13000元，补助资金2.6万元.其中枣洼村1户1座、王庄村1户1座.</t>
  </si>
  <si>
    <t>段家集乡人民政府</t>
  </si>
  <si>
    <t>店子乡镀锌钢架大棚建设项目</t>
  </si>
  <si>
    <t>2020.3-2020.11</t>
  </si>
  <si>
    <t>新建设施瓜菜大棚17座，每座补助13000元，补助资金22.1万元.其中吕家岘子村7户7座、店子村10户10座.</t>
  </si>
  <si>
    <t>店子乡人民政府</t>
  </si>
  <si>
    <t>板桥镇镀锌钢架大棚建设项目</t>
  </si>
  <si>
    <t>新建设施瓜菜大棚9座，每座补助13000元，补助资金11.7万元.其中瑶子头村8户8座、前沟村1户1座。</t>
  </si>
  <si>
    <t>板桥镇人民政府</t>
  </si>
  <si>
    <t>西华池镇镀锌钢架大棚建设项目</t>
  </si>
  <si>
    <t>新建设施瓜菜大棚113座，每座补助13000元，补助资金146.9万元.其中杨沟崂村59户59座、师家庄村11户11座、唐旗村20户20座、黎家庄子村4户4座、孙寨沟村15户15座、华市村4户4座。</t>
  </si>
  <si>
    <t>西华池镇人民政府</t>
  </si>
  <si>
    <t>肖咀乡镀锌钢架大棚建设项目</t>
  </si>
  <si>
    <t>新建设施瓜菜大棚31座，每座补助13000元，补助资金40.3万元.其中西沟1户1座、梅家寨子村10户10座、老庄村13户13座、铁赵村7户7座。</t>
  </si>
  <si>
    <t>肖咀乡人民政府</t>
  </si>
  <si>
    <t>蒿咀铺乡镀锌钢架大棚建设项目</t>
  </si>
  <si>
    <t>新建设施瓜菜大棚20座，每座补助13000元，补助资金26万元.其中蒿咀铺村11户11座、张举塬村3户3座、陈家河6户6座。</t>
  </si>
  <si>
    <t>蒿咀铺乡人民政府</t>
  </si>
  <si>
    <t>老城镇镀锌钢架大棚建设项目</t>
  </si>
  <si>
    <t>新建设施瓜菜大棚17座，每座补助13000元，补助资金22.1万元.其中牧家沟村7户7座、庙庄村10户10座.</t>
  </si>
  <si>
    <t>老城镇人民政府</t>
  </si>
  <si>
    <t>太莪乡镀锌钢架大棚建设项目</t>
  </si>
  <si>
    <t>新建设施瓜菜大棚19座，每座补助13000元，补助资金24.7万元.其中太莪村11户11座、罗塬村1户1座、黑木村6户6座、北掌村1户1座。</t>
  </si>
  <si>
    <t>太莪乡人民政府</t>
  </si>
  <si>
    <t>（五）</t>
  </si>
  <si>
    <t>精准扶贫贷款贴息</t>
  </si>
  <si>
    <t>2020.3-2020.12</t>
  </si>
  <si>
    <t>专项用于精准扶贫贷款贴息。</t>
  </si>
  <si>
    <t>通过贷款贴息扶持，降低贷款贫困户还款风险。</t>
  </si>
  <si>
    <t>县金融办</t>
  </si>
  <si>
    <t>（六）</t>
  </si>
  <si>
    <t>高素质农民培育</t>
  </si>
  <si>
    <t>2020.4-2020.7</t>
  </si>
  <si>
    <t>全年计划培训150人，其中，合作社带头人100人，分两期进行，每期15天，从种植（果、菜、药）技术、养殖（肉牛、湖羊、奶山羊）技术、合作社经营管理等方面开展培训；现代青年农场主5人；农村创新创业青年、产业扶贫带头人45人，计划培训1期，培训15天，开展奶山羊养殖技术培训。</t>
  </si>
  <si>
    <t>通过开展培训，使合作社带头人、农场主等掌握产业发展技能，提高其管理能力，进而提高合作社经营管理水平和带贫能力</t>
  </si>
  <si>
    <t>农业农村局、农广校</t>
  </si>
  <si>
    <t>（七）</t>
  </si>
  <si>
    <t>农村五小产业</t>
  </si>
  <si>
    <t>2020.5-2020.12</t>
  </si>
  <si>
    <t>扶持发展“五小产业”1010户，其中：</t>
  </si>
  <si>
    <t>小庭院</t>
  </si>
  <si>
    <t>2020.01-2020.12</t>
  </si>
  <si>
    <t>1.果蔬种植，种植西甜瓜、草莓、茄子、黄瓜、辣椒、番茄及叶菜类等品种，面积达到200㎡以上，四周建有50cm高的栅栏；2.园艺花卉，种植多年生具有药用及观赏价值的品种，如牡丹、芍药、金银花等，面积达到100㎡以上，数量在300株以上，株高在25cm以上;3.经济林果，栽植矮化密植品种，如油桃、樱桃、李子、黄甘桃等，按照2m×2m株行距栽植20棵以上，高1.5m以上，四周建有50cm高的栅栏。
达到以上标准的，经县自然资源局、农业农村局、蔬菜办、果业局、农技中心认定后每户扶持700元。
扶持“小庭院”320户，22.4万元。其中：西华池镇50户，3.5万元；段家集乡96户，6.72万元；吉岘镇138户，9.66万元；蒿咀铺乡3户，0.21万元；太白镇1户，0.07万元；太莪乡4户，0.28万元；店子乡6户，0.42万元；板桥镇22户，1.54万元。</t>
  </si>
  <si>
    <t>深入推进产业扶贫，对现有扶贫产业覆盖不到位或作用发挥不充分的贫困户，按照“项目到户、扶持到人，一村多样、一户一项目”的要求，积极支持有意愿的贫困户发展“五小”产业，多渠道增加贫困户收入，努力构建以“果菜畜”三大特色产业为主导，以“五小”产业为补充的产业扶贫体系，多渠道增加贫困户收入，促进稳定脱贫。</t>
  </si>
  <si>
    <t>各乡镇人民政府</t>
  </si>
  <si>
    <t>小家禽</t>
  </si>
  <si>
    <t>1.养殖育成鸡、鹅、鸽、兔等小家禽数量达到40只以上，每户扶持1000元。2.土蜂养殖数量达到4箱以上，每箱4匹，每户扶持1000元。3.在院外圈舍或废旧庄基养殖育成鹌鹑数量达到200只以上，每户扶持1000元。4.小型养殖场(合作社)，鸡、鹅、鸽、兔养殖数量在200—500只、土蜂养殖在10—20箱、鹌鹑养殖在2000—4000只，投资在4000—8000元，每户扶持3000元。经县畜牧站认定后进行扶持。
扶持“小家禽”655户，69.3万元。其中：西华池镇142户，14.4万元；固城镇12户，1.2万元；段家集乡148户，16.7万元；肖咀乡22户，2.4万元；吉岘镇69户，7.4万元；板桥镇16户，1.6万元；老城镇150户，16万元；蒿咀铺乡21户，2.1万元；太白镇9户，0.9万元；太莪乡43户，4.3万元；店子乡16户，1.6万元；何家畔镇7户，0.7万元。</t>
  </si>
  <si>
    <t>小手工</t>
  </si>
  <si>
    <t>1.加工小型香包、皮影、剪纸、刺绣，市场价格在5—20元，年加工量达到1000件以上，每户扶持1000元；2.加工中型香包、刺绣、草编、鞋垫、凉鞋、布鞋等，市场价格在30—90元，年加工量达到200件以上的，每户扶持1500元；3.加工大型手工工艺品十字绣、装框刺绣、装框画等，市场价格在500—1000元，年加工量达到20件以上，每户扶持2000元。经县文广旅游局认定后进行扶持。
扶持“小手工”9户，0.9万元。其中：西华池镇2户，0.2万元；吉岘镇3户，0.3万元；蒿咀铺乡1户，0.1万元；店子乡3户，0.3万元。</t>
  </si>
  <si>
    <t>小作坊</t>
  </si>
  <si>
    <t>1.加工面粉、食用油、酿酒等，符合行业评定标准且能产生赢利，必须满足以下条件：①所属经营类项目的证照齐全(营业执照、食品经营许可证等)，且在有效期内；②有明显的标识门牌，固定的经营场所，且实际面积必须在30m²以上；③连续经营时间在3个月以上，且经营状况良好经县市场监管局认定，每户扶持3000元。2.加工馒头、面条、包子、饺子、糕点、凉粉、面皮、豆腐、粉条等，必须满足以下条件：①所属经营类项目的证照齐全(健康证、营业执照或经营许可证等)，且在有效期内；②固定的经营场所，稳定经营3个月以上，经县市场监管局认定，每户扶持1000元。
扶持“小作坊”26户，7.4万元。其中：西华池镇7户，2.1万元；段家集乡8户，2.4万元；吉岘镇6户，1.4万元；太白镇2户，0.6万元；店子乡3户，0.9万元</t>
  </si>
  <si>
    <t>（八）</t>
  </si>
  <si>
    <t>就业扶贫</t>
  </si>
  <si>
    <t>“雨露计划”资助</t>
  </si>
  <si>
    <t>2020.4-2020.6</t>
  </si>
  <si>
    <t>对符合雨露计划资助条件的310名学生，按照每生每学期1500元（每学年3000元）的标准，进行补助。</t>
  </si>
  <si>
    <t>通过补助，使贫困户家庭“两后生”学到一技之长，达到“培训一人，输出一人，就业一人，脱贫一人”的目标，实现稳定转移。</t>
  </si>
  <si>
    <t>农村基础设施</t>
  </si>
  <si>
    <t>安全饮水</t>
  </si>
  <si>
    <t>合水县农村饮水维修改造工程</t>
  </si>
  <si>
    <t>合政批字【2019】16号</t>
  </si>
  <si>
    <t>2020.4-2020.8</t>
  </si>
  <si>
    <t>何家畔镇、太白镇、太莪乡、段家集乡、肖咀乡、吉岘乡</t>
  </si>
  <si>
    <t>更换78348m供水管线，采购小电井净化设备388套，自来水入户812户。</t>
  </si>
  <si>
    <t>保障全县0.38万户1.26万人的饮水稳定</t>
  </si>
  <si>
    <t>县水务局</t>
  </si>
  <si>
    <t>合水县农村供水设施维修项目</t>
  </si>
  <si>
    <t>2020.3-2020.7</t>
  </si>
  <si>
    <t>何家畔镇、太白镇、太莪乡、段家集乡、肖咀乡等12乡镇</t>
  </si>
  <si>
    <t>更换39623m供水管线，新打小电井46眼，计量设施92套，清洗采购二氧化氯发生器10套，维修改造农户入户设施、更换部分农户年久老化入户管线，安装冬季取水软管。</t>
  </si>
  <si>
    <t>保障全县0.58万户1.67万人的饮水稳定</t>
  </si>
  <si>
    <t>村组道路</t>
  </si>
  <si>
    <t>合水县何家畔镇郭家庄村组道路硬化工程</t>
  </si>
  <si>
    <t>合交发【2020】61号</t>
  </si>
  <si>
    <t>2020.5-2020.10</t>
  </si>
  <si>
    <t>新修水泥路3.506公里</t>
  </si>
  <si>
    <t>解决群众安全出行问题</t>
  </si>
  <si>
    <t>县交通局</t>
  </si>
  <si>
    <t>合水县何家畔镇何家畔村组道路硬化工程</t>
  </si>
  <si>
    <t>新修水泥路2.861公里</t>
  </si>
  <si>
    <t>合水县何家畔镇崾岘村组道路硬化工程</t>
  </si>
  <si>
    <t>新修水泥路3.412公里</t>
  </si>
  <si>
    <t>合水县板桥镇司家峁至严川村组道路硬化工程</t>
  </si>
  <si>
    <t>新修水泥路2.526公里</t>
  </si>
  <si>
    <t>合水县板桥镇唐沟圈至马咀村组道路硬化工程</t>
  </si>
  <si>
    <t>新修水泥路3.224公里</t>
  </si>
  <si>
    <t>合水县肖咀镇石老庄村组道路硬化工程</t>
  </si>
  <si>
    <t>肖咀镇</t>
  </si>
  <si>
    <t>新修水泥路3.411公里</t>
  </si>
  <si>
    <t>合水县店子乡东庄至庙庄村组道路硬化工程</t>
  </si>
  <si>
    <t>新修水泥路0.995公里</t>
  </si>
  <si>
    <t>合水县孙家咀至候家咀村组道路硬化工程</t>
  </si>
  <si>
    <t>合交发【2020】82号</t>
  </si>
  <si>
    <t>孙家咀至候家咀</t>
  </si>
  <si>
    <t>新修水泥路3.785公里</t>
  </si>
  <si>
    <t>合水县吉岘镇郝家庄至严咀村组道路硬化工程</t>
  </si>
  <si>
    <t>合交发【2020】83号</t>
  </si>
  <si>
    <t>新修水泥路5.606公里</t>
  </si>
  <si>
    <t>合水县老城镇寺儿塬村组道路硬化工程</t>
  </si>
  <si>
    <t>新修水泥路2.712公里</t>
  </si>
  <si>
    <t>合水县段家集乡北头至小川子、肖咀镇沟圈村老旧路面大中修工程</t>
  </si>
  <si>
    <t>合交发【2020】84号</t>
  </si>
  <si>
    <t>新修水泥路3.68公里</t>
  </si>
  <si>
    <t>合水县太白镇葫芦河黑山洞村组道路硬化工程</t>
  </si>
  <si>
    <t>太白镇</t>
  </si>
  <si>
    <t>新修水泥路3.37公里</t>
  </si>
  <si>
    <t>(三)</t>
  </si>
  <si>
    <t>砂石路、产业路</t>
  </si>
  <si>
    <t>板桥镇西庄村社公台组砂石路</t>
  </si>
  <si>
    <t>合脱贫发【2020】19号</t>
  </si>
  <si>
    <t>西庄村社公台组</t>
  </si>
  <si>
    <t>新修砂石路2.35公里</t>
  </si>
  <si>
    <t>优化村组道路，发展苹果产业，便于群众出行，改善人居环境</t>
  </si>
  <si>
    <t>县扶贫办、乡镇人民政府</t>
  </si>
  <si>
    <t>何家畔镇田咀东梁至太乐沟碑子山砂石路维修</t>
  </si>
  <si>
    <t>太乐沟</t>
  </si>
  <si>
    <t>田咀东梁至太乐沟碑子山砂石路3.8公里（维修）</t>
  </si>
  <si>
    <t>太乐沟组农户生产生活提供便利</t>
  </si>
  <si>
    <t>何家畔镇何家畔村南环路</t>
  </si>
  <si>
    <t>南头</t>
  </si>
  <si>
    <t>南环路铺设1公里沙石路面</t>
  </si>
  <si>
    <t>方便周边群众生产、生活</t>
  </si>
  <si>
    <t>何家畔镇赵楼子村铁李川组砂石路</t>
  </si>
  <si>
    <t>铁李川</t>
  </si>
  <si>
    <t>新修铁李川蔬菜大棚内道路2.2公里</t>
  </si>
  <si>
    <t>促进农业生产发展，构建脱贫致富道路</t>
  </si>
  <si>
    <t>老城镇杨坪村田坪至大岔组砂石路</t>
  </si>
  <si>
    <t>杨坪村</t>
  </si>
  <si>
    <t>新修砂石路3.5公里</t>
  </si>
  <si>
    <t>西华池镇杨沟崂村雷家坡村砂石路</t>
  </si>
  <si>
    <t>杨沟崂村</t>
  </si>
  <si>
    <t>新修砂石路0.8公里</t>
  </si>
  <si>
    <t>西华池镇杨沟崂砂石路项目</t>
  </si>
  <si>
    <t>西华池镇杨沟崂</t>
  </si>
  <si>
    <t>新修砂石路1.57公里.，其中马家庄组0.88公里、杨新庄0.69公里。</t>
  </si>
  <si>
    <t>太莪乡北掌村产业化道路</t>
  </si>
  <si>
    <t>2020.6-2020.8</t>
  </si>
  <si>
    <t>太莪乡北掌村</t>
  </si>
  <si>
    <t>新修水泥路0.8公里</t>
  </si>
  <si>
    <t>肖咀镇肖咀村砂石路</t>
  </si>
  <si>
    <t>肖咀镇肖咀村</t>
  </si>
  <si>
    <t>新修砂石路7公里</t>
  </si>
  <si>
    <t>漫水桥</t>
  </si>
  <si>
    <t>固城镇固城村窑庄漫水桥建设项目</t>
  </si>
  <si>
    <t>固城村窑庄组</t>
  </si>
  <si>
    <t>新建窑庄组漫水桥1座，桥头引线1000米</t>
  </si>
  <si>
    <t>解决群众出行难、运输难问题</t>
  </si>
  <si>
    <t>蒿咀铺乡九站村漫水桥</t>
  </si>
  <si>
    <t>九站村土桥-后九站组</t>
  </si>
  <si>
    <t>新建漫水桥一座，长16米（2跨）</t>
  </si>
  <si>
    <t>蒿咀铺乡蒿咀铺村漫水桥</t>
  </si>
  <si>
    <t>蒿咀铺村南沟组</t>
  </si>
  <si>
    <t>新建漫水桥一座，长16米（2跨），桥头引线1600米</t>
  </si>
  <si>
    <t>蒿咀铺乡陈家河村芋子沟组漫水桥</t>
  </si>
  <si>
    <t>陈家河村芋子沟组</t>
  </si>
  <si>
    <t>新建漫水桥一座，长8米（1跨），桥头引线100米</t>
  </si>
  <si>
    <t>蒿咀铺乡陈家河村陈家河组漫水桥</t>
  </si>
  <si>
    <t>陈家河村陈家河组</t>
  </si>
  <si>
    <t>新建漫水桥一座，长8米（1跨），桥头引线190米</t>
  </si>
  <si>
    <t>吉岘镇九倾湾村漫水桥建设</t>
  </si>
  <si>
    <t>九倾湾村丑庄组</t>
  </si>
  <si>
    <t>新建慢桥一座，长18米（2跨），桥头引线150米</t>
  </si>
  <si>
    <t>老城镇庙庄村李家台沟漫水桥建设项目</t>
  </si>
  <si>
    <t>庙庄村庙庄组</t>
  </si>
  <si>
    <t>新建1跨漫水桥1座</t>
  </si>
  <si>
    <t>0.012</t>
  </si>
  <si>
    <t>0.035</t>
  </si>
  <si>
    <t>老城镇牧家沟村杜家湾漫水桥建设项目</t>
  </si>
  <si>
    <t>牧家沟村</t>
  </si>
  <si>
    <t>修建杜家湾3垮漫水桥1座</t>
  </si>
  <si>
    <t>0.042</t>
  </si>
  <si>
    <t>0.023</t>
  </si>
  <si>
    <t>西华池乡三里店村小川1号漫水桥建设</t>
  </si>
  <si>
    <t>三里店村小川组</t>
  </si>
  <si>
    <t>新建慢桥1座，长8米（1跨），桥头引线100米。</t>
  </si>
  <si>
    <t>西华池乡三里店村小川2号漫水桥建设</t>
  </si>
  <si>
    <t>新建慢桥1座，长8米（1跨），桥头引线300米。</t>
  </si>
  <si>
    <t>西华池乡三里店村小川3号漫水桥建设</t>
  </si>
  <si>
    <t>新建慢桥1座，长8米（1跨），桥头引线600米。</t>
  </si>
  <si>
    <t>何家畔镇维修太乐沟漫水桥</t>
  </si>
  <si>
    <t>维修太乐沟漫水桥，长8米（1跨）</t>
  </si>
  <si>
    <t>肖咀镇西沟村1号漫水桥建设</t>
  </si>
  <si>
    <t>2020.4-2020.10</t>
  </si>
  <si>
    <t>西沟村</t>
  </si>
  <si>
    <t>新建慢桥1座，长8米（1跨），桥头引线200米</t>
  </si>
  <si>
    <t>肖咀镇西沟村2号漫水桥建设</t>
  </si>
  <si>
    <t>肖咀镇西沟村3号漫水桥建设</t>
  </si>
  <si>
    <t>肖咀镇肖咀村1号漫水桥建设</t>
  </si>
  <si>
    <t>肖咀村</t>
  </si>
  <si>
    <t>新建慢桥1座，长8米（1跨），桥头引线300米</t>
  </si>
  <si>
    <t>肖咀镇肖咀村2号漫水桥建设</t>
  </si>
  <si>
    <t>固城镇固城村庙咀漫水桥建设项目</t>
  </si>
  <si>
    <t>固城村庙咀组</t>
  </si>
  <si>
    <t>新建庙咀组漫水桥1座（1跨），桥头引线2000米</t>
  </si>
  <si>
    <t>可解决庙咀群众出行耕作难的问题</t>
  </si>
  <si>
    <t>太白镇牛车坡村漫水桥建设</t>
  </si>
  <si>
    <t>太白镇牛车坡村牛车坡组下阴坡</t>
  </si>
  <si>
    <t>新建漫水桥1座，长16米（1跨），桥头引线600米，压设涵管1处（长6米，直径1米）</t>
  </si>
  <si>
    <t>太白镇莲花寺村李家庄组清水田漫水桥建设</t>
  </si>
  <si>
    <t>太白镇莲花寺村李家庄组清水田</t>
  </si>
  <si>
    <t>新建漫水桥1座，长8米（1跨）</t>
  </si>
  <si>
    <t>太白镇莲花寺村李家庄组药葫芦地台漫水桥建设</t>
  </si>
  <si>
    <t>太白镇莲花寺村李家庄组药葫芦地台</t>
  </si>
  <si>
    <t>新建漫水桥1座，长8米（1跨），桥头引线40米</t>
  </si>
  <si>
    <t>太白镇连家砭村苗村组段家湾漫水桥</t>
  </si>
  <si>
    <t>太白镇连家砭村苗村组段家湾</t>
  </si>
  <si>
    <t>新建漫水桥1座，长8米（1跨），桥头引线200米</t>
  </si>
  <si>
    <t>太白镇莲花寺村李家庄组坝梁山漫水桥建设</t>
  </si>
  <si>
    <t>太白镇莲花寺村李家庄组坝梁山</t>
  </si>
  <si>
    <t>新建漫水桥1座，长8米（1跨），桥头引线60米</t>
  </si>
  <si>
    <t>高标准农田建设</t>
  </si>
  <si>
    <t>1.高标准农田水利建设基础设施配套，计划新修水泥路3公里，砂石路25公里，埋设管道10公里，节水灌溉6000亩。
2.新建土地平100亩，购置有机肥38400公斤，机械深松4800亩，新打小电井250眼，新建大口容324座，埋设管道6.5公里，衬砌U60型田间排水渠1.67公里，衬砌梯形田间排水渠0.85公里，新修砂石路12.5公里，新修3米水泥路9公里，衬砌水泥边沟8公里，设置边沟涵150处，每处长3m长1-0.3m钢筋砼圆管涵，设置涵洞50处，每处为6m长1-0.5m圆管涵12处。新栽防护林10000棵，为新打小电井配套架设高压线路1公里。为新打小电井配套架设低压线路3公里。为新打小电井配套专项变压器2合示范推广富农58、中地88、金北168新品种玉米2800亩。示范推广陇玉系列小麦2000亩。</t>
  </si>
  <si>
    <t>项目建成后可解决项目区群众耕作难、行路难、灌溉难等问题，提高农业生产竞争能力，使项目区农民收入得到增加，生活水平得到提高，农业生产条件得到极大改善，可为稳固农业发展起到重要作用。</t>
  </si>
  <si>
    <t>易地搬迁</t>
  </si>
  <si>
    <t>易地扶贫搬迁贷款贴息</t>
  </si>
  <si>
    <t>2020.2-2020.4</t>
  </si>
  <si>
    <t>易地扶贫搬迁贴息贷款资金</t>
  </si>
  <si>
    <t>解决贫困户易地扶贫搬迁贷款贴息资金。</t>
  </si>
  <si>
    <t>县发改局</t>
  </si>
  <si>
    <t>生产生活条件改善</t>
  </si>
  <si>
    <t>农村“三化”工程</t>
  </si>
  <si>
    <t>2020.5-2020.11</t>
  </si>
  <si>
    <t>实施入户路硬化50000㎡、采用C20混疑土硬化，按照0.02万元/㎡进行补助，其中：板桥镇5000㎡、店子乡5000㎡、肖咀镇5000㎡、吉岘镇5000㎡、西华池镇4000㎡、老城镇4000㎡、何家畔镇4000㎡、段家集乡4000㎡、太莪乡3500㎡、太白镇3500㎡、蒿咀铺乡3500㎡、固城镇3500㎡。</t>
  </si>
  <si>
    <t>实施入户路、门前硬化工程，彻底解决群众行路难和农副产品运输难的问题，进一步改善群众生产生活条件，提高群众获得感和幸福感。</t>
  </si>
  <si>
    <t>0.015</t>
  </si>
  <si>
    <t>人居环境整治</t>
  </si>
  <si>
    <t>购置240L垃圾桶700个，电动三轮垃圾收集车53辆。其中：吉岘乡吉岘村购置240L垃圾桶100个，电动三轮垃圾收集车8辆,；吉岘乡宫合村购置240L垃圾桶100个，电动三轮垃圾收集车8辆；固城镇高台村购置240L垃圾桶100个，电动三轮垃圾收集车8辆；固城镇董家寺村购置240L垃圾桶100个，电动三轮垃圾收集车8辆；蒿咀铺乡张举塬村购置240L垃圾桶100个，电动三轮垃圾收集车7辆；蒿咀铺陈家河村购置240L垃圾桶100个，电动三轮垃圾收集车7辆；老城镇水沟村购置240L垃圾桶100个，电动三轮垃圾收集车7辆</t>
  </si>
  <si>
    <t>1.社会效益。使区域环境管理体制和运行机制不断完善，农村环境保护政策得到落实，农村实用技术推广覆盖面扩大。
2、生态效益、使饮水水源地环境得到改善，饮水卫生合格率达到90%</t>
  </si>
  <si>
    <t>县生态环境局</t>
  </si>
</sst>
</file>

<file path=xl/styles.xml><?xml version="1.0" encoding="utf-8"?>
<styleSheet xmlns="http://schemas.openxmlformats.org/spreadsheetml/2006/main">
  <numFmts count="9">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 numFmtId="177" formatCode="0.00_);[Red]\(0.00\)"/>
    <numFmt numFmtId="178" formatCode="0_);[Red]\(0\)"/>
    <numFmt numFmtId="179" formatCode="0_ "/>
    <numFmt numFmtId="180" formatCode="0.0000_);[Red]\(0.0000\)"/>
  </numFmts>
  <fonts count="55">
    <font>
      <sz val="11"/>
      <color theme="1"/>
      <name val="宋体"/>
      <charset val="134"/>
      <scheme val="minor"/>
    </font>
    <font>
      <sz val="10"/>
      <color indexed="8"/>
      <name val="黑体"/>
      <charset val="134"/>
    </font>
    <font>
      <sz val="10"/>
      <color indexed="8"/>
      <name val="宋体"/>
      <charset val="134"/>
    </font>
    <font>
      <b/>
      <sz val="10"/>
      <color indexed="8"/>
      <name val="宋体"/>
      <charset val="134"/>
    </font>
    <font>
      <b/>
      <sz val="10"/>
      <name val="宋体"/>
      <charset val="134"/>
    </font>
    <font>
      <b/>
      <sz val="10"/>
      <color rgb="FFFF0000"/>
      <name val="宋体"/>
      <charset val="134"/>
    </font>
    <font>
      <sz val="10"/>
      <name val="宋体"/>
      <charset val="134"/>
    </font>
    <font>
      <sz val="10"/>
      <color rgb="FFFF0000"/>
      <name val="宋体"/>
      <charset val="134"/>
    </font>
    <font>
      <sz val="11"/>
      <color indexed="8"/>
      <name val="宋体"/>
      <charset val="134"/>
    </font>
    <font>
      <sz val="12"/>
      <name val="黑体"/>
      <charset val="134"/>
    </font>
    <font>
      <sz val="11"/>
      <name val="宋体"/>
      <charset val="134"/>
    </font>
    <font>
      <sz val="22"/>
      <name val="方正小标宋简体"/>
      <charset val="134"/>
    </font>
    <font>
      <sz val="10"/>
      <name val="黑体"/>
      <charset val="134"/>
    </font>
    <font>
      <sz val="11"/>
      <name val="黑体"/>
      <charset val="134"/>
    </font>
    <font>
      <sz val="10"/>
      <name val="宋体"/>
      <charset val="134"/>
      <scheme val="minor"/>
    </font>
    <font>
      <b/>
      <sz val="10"/>
      <name val="宋体"/>
      <charset val="134"/>
      <scheme val="minor"/>
    </font>
    <font>
      <sz val="9"/>
      <name val="宋体"/>
      <charset val="134"/>
      <scheme val="minor"/>
    </font>
    <font>
      <sz val="8"/>
      <name val="宋体"/>
      <charset val="134"/>
      <scheme val="minor"/>
    </font>
    <font>
      <sz val="10"/>
      <name val="仿宋_GB2312"/>
      <charset val="134"/>
    </font>
    <font>
      <sz val="12"/>
      <color indexed="8"/>
      <name val="黑体"/>
      <charset val="134"/>
    </font>
    <font>
      <sz val="12"/>
      <color indexed="8"/>
      <name val="宋体"/>
      <charset val="134"/>
    </font>
    <font>
      <sz val="10"/>
      <color theme="1"/>
      <name val="宋体"/>
      <charset val="134"/>
    </font>
    <font>
      <sz val="12"/>
      <name val="宋体"/>
      <charset val="134"/>
    </font>
    <font>
      <sz val="20"/>
      <color rgb="FF000000"/>
      <name val="方正小标宋简体"/>
      <charset val="134"/>
    </font>
    <font>
      <sz val="20"/>
      <color indexed="8"/>
      <name val="方正小标宋简体"/>
      <charset val="134"/>
    </font>
    <font>
      <b/>
      <sz val="16"/>
      <color indexed="8"/>
      <name val="方正小标宋简体"/>
      <charset val="134"/>
    </font>
    <font>
      <sz val="8"/>
      <color indexed="8"/>
      <name val="方正小标宋简体"/>
      <charset val="134"/>
    </font>
    <font>
      <b/>
      <sz val="14"/>
      <name val="仿宋_GB2312"/>
      <charset val="134"/>
    </font>
    <font>
      <sz val="9"/>
      <color theme="1"/>
      <name val="宋体"/>
      <charset val="134"/>
      <scheme val="minor"/>
    </font>
    <font>
      <sz val="9"/>
      <color rgb="FF000000"/>
      <name val="宋体"/>
      <charset val="134"/>
    </font>
    <font>
      <sz val="10"/>
      <color indexed="8"/>
      <name val="仿宋_GB2312"/>
      <charset val="134"/>
    </font>
    <font>
      <sz val="9"/>
      <color rgb="FFFF0000"/>
      <name val="宋体"/>
      <charset val="134"/>
      <scheme val="minor"/>
    </font>
    <font>
      <sz val="10"/>
      <color theme="1"/>
      <name val="仿宋_GB2312"/>
      <charset val="134"/>
    </font>
    <font>
      <sz val="10"/>
      <color rgb="FFFF0000"/>
      <name val="仿宋_GB2312"/>
      <charset val="134"/>
    </font>
    <font>
      <sz val="9"/>
      <color theme="1"/>
      <name val="宋体"/>
      <charset val="134"/>
    </font>
    <font>
      <sz val="11"/>
      <color theme="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u/>
      <sz val="20"/>
      <color indexed="8"/>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38" fillId="12" borderId="0" applyNumberFormat="0" applyBorder="0" applyAlignment="0" applyProtection="0">
      <alignment vertical="center"/>
    </xf>
    <xf numFmtId="0" fontId="42"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4" borderId="0" applyNumberFormat="0" applyBorder="0" applyAlignment="0" applyProtection="0">
      <alignment vertical="center"/>
    </xf>
    <xf numFmtId="0" fontId="41" fillId="9" borderId="0" applyNumberFormat="0" applyBorder="0" applyAlignment="0" applyProtection="0">
      <alignment vertical="center"/>
    </xf>
    <xf numFmtId="43" fontId="0" fillId="0" borderId="0" applyFont="0" applyFill="0" applyBorder="0" applyAlignment="0" applyProtection="0">
      <alignment vertical="center"/>
    </xf>
    <xf numFmtId="0" fontId="35" fillId="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22" borderId="12" applyNumberFormat="0" applyFont="0" applyAlignment="0" applyProtection="0">
      <alignment vertical="center"/>
    </xf>
    <xf numFmtId="0" fontId="35" fillId="26"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9" applyNumberFormat="0" applyFill="0" applyAlignment="0" applyProtection="0">
      <alignment vertical="center"/>
    </xf>
    <xf numFmtId="0" fontId="39" fillId="0" borderId="9" applyNumberFormat="0" applyFill="0" applyAlignment="0" applyProtection="0">
      <alignment vertical="center"/>
    </xf>
    <xf numFmtId="0" fontId="35" fillId="21" borderId="0" applyNumberFormat="0" applyBorder="0" applyAlignment="0" applyProtection="0">
      <alignment vertical="center"/>
    </xf>
    <xf numFmtId="0" fontId="40" fillId="0" borderId="13" applyNumberFormat="0" applyFill="0" applyAlignment="0" applyProtection="0">
      <alignment vertical="center"/>
    </xf>
    <xf numFmtId="0" fontId="35" fillId="25" borderId="0" applyNumberFormat="0" applyBorder="0" applyAlignment="0" applyProtection="0">
      <alignment vertical="center"/>
    </xf>
    <xf numFmtId="0" fontId="51" fillId="20" borderId="16" applyNumberFormat="0" applyAlignment="0" applyProtection="0">
      <alignment vertical="center"/>
    </xf>
    <xf numFmtId="0" fontId="46" fillId="20" borderId="10" applyNumberFormat="0" applyAlignment="0" applyProtection="0">
      <alignment vertical="center"/>
    </xf>
    <xf numFmtId="0" fontId="49" fillId="31" borderId="14" applyNumberFormat="0" applyAlignment="0" applyProtection="0">
      <alignment vertical="center"/>
    </xf>
    <xf numFmtId="0" fontId="38" fillId="8" borderId="0" applyNumberFormat="0" applyBorder="0" applyAlignment="0" applyProtection="0">
      <alignment vertical="center"/>
    </xf>
    <xf numFmtId="0" fontId="35" fillId="30" borderId="0" applyNumberFormat="0" applyBorder="0" applyAlignment="0" applyProtection="0">
      <alignment vertical="center"/>
    </xf>
    <xf numFmtId="0" fontId="45" fillId="0" borderId="11" applyNumberFormat="0" applyFill="0" applyAlignment="0" applyProtection="0">
      <alignment vertical="center"/>
    </xf>
    <xf numFmtId="0" fontId="50" fillId="0" borderId="15" applyNumberFormat="0" applyFill="0" applyAlignment="0" applyProtection="0">
      <alignment vertical="center"/>
    </xf>
    <xf numFmtId="0" fontId="43" fillId="18" borderId="0" applyNumberFormat="0" applyBorder="0" applyAlignment="0" applyProtection="0">
      <alignment vertical="center"/>
    </xf>
    <xf numFmtId="0" fontId="47" fillId="24" borderId="0" applyNumberFormat="0" applyBorder="0" applyAlignment="0" applyProtection="0">
      <alignment vertical="center"/>
    </xf>
    <xf numFmtId="0" fontId="38" fillId="17" borderId="0" applyNumberFormat="0" applyBorder="0" applyAlignment="0" applyProtection="0">
      <alignment vertical="center"/>
    </xf>
    <xf numFmtId="0" fontId="35" fillId="11" borderId="0" applyNumberFormat="0" applyBorder="0" applyAlignment="0" applyProtection="0">
      <alignment vertical="center"/>
    </xf>
    <xf numFmtId="0" fontId="38" fillId="33" borderId="0" applyNumberFormat="0" applyBorder="0" applyAlignment="0" applyProtection="0">
      <alignment vertical="center"/>
    </xf>
    <xf numFmtId="0" fontId="38" fillId="29" borderId="0" applyNumberFormat="0" applyBorder="0" applyAlignment="0" applyProtection="0">
      <alignment vertical="center"/>
    </xf>
    <xf numFmtId="0" fontId="38" fillId="16" borderId="0" applyNumberFormat="0" applyBorder="0" applyAlignment="0" applyProtection="0">
      <alignment vertical="center"/>
    </xf>
    <xf numFmtId="0" fontId="38" fillId="7" borderId="0" applyNumberFormat="0" applyBorder="0" applyAlignment="0" applyProtection="0">
      <alignment vertical="center"/>
    </xf>
    <xf numFmtId="0" fontId="35" fillId="4" borderId="0" applyNumberFormat="0" applyBorder="0" applyAlignment="0" applyProtection="0">
      <alignment vertical="center"/>
    </xf>
    <xf numFmtId="0" fontId="8" fillId="0" borderId="0" applyProtection="0"/>
    <xf numFmtId="0" fontId="35" fillId="15" borderId="0" applyNumberFormat="0" applyBorder="0" applyAlignment="0" applyProtection="0">
      <alignment vertical="center"/>
    </xf>
    <xf numFmtId="0" fontId="38" fillId="32" borderId="0" applyNumberFormat="0" applyBorder="0" applyAlignment="0" applyProtection="0">
      <alignment vertical="center"/>
    </xf>
    <xf numFmtId="0" fontId="38" fillId="28" borderId="0" applyNumberFormat="0" applyBorder="0" applyAlignment="0" applyProtection="0">
      <alignment vertical="center"/>
    </xf>
    <xf numFmtId="0" fontId="35" fillId="3" borderId="0" applyNumberFormat="0" applyBorder="0" applyAlignment="0" applyProtection="0">
      <alignment vertical="center"/>
    </xf>
    <xf numFmtId="0" fontId="0" fillId="0" borderId="0"/>
    <xf numFmtId="0" fontId="38" fillId="27" borderId="0" applyNumberFormat="0" applyBorder="0" applyAlignment="0" applyProtection="0">
      <alignment vertical="center"/>
    </xf>
    <xf numFmtId="0" fontId="35" fillId="6" borderId="0" applyNumberFormat="0" applyBorder="0" applyAlignment="0" applyProtection="0">
      <alignment vertical="center"/>
    </xf>
    <xf numFmtId="0" fontId="35" fillId="10" borderId="0" applyNumberFormat="0" applyBorder="0" applyAlignment="0" applyProtection="0">
      <alignment vertical="center"/>
    </xf>
    <xf numFmtId="0" fontId="38" fillId="19" borderId="0" applyNumberFormat="0" applyBorder="0" applyAlignment="0" applyProtection="0">
      <alignment vertical="center"/>
    </xf>
    <xf numFmtId="0" fontId="35" fillId="23" borderId="0" applyNumberFormat="0" applyBorder="0" applyAlignment="0" applyProtection="0">
      <alignment vertical="center"/>
    </xf>
    <xf numFmtId="0" fontId="0" fillId="0" borderId="0">
      <alignment vertical="center"/>
    </xf>
    <xf numFmtId="0" fontId="8" fillId="0" borderId="0"/>
    <xf numFmtId="0" fontId="8" fillId="0" borderId="0"/>
    <xf numFmtId="0" fontId="8" fillId="0" borderId="0">
      <alignment vertical="center"/>
    </xf>
  </cellStyleXfs>
  <cellXfs count="1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178"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6" fillId="0" borderId="1" xfId="52" applyNumberFormat="1" applyFont="1" applyFill="1" applyBorder="1" applyAlignment="1">
      <alignment horizontal="center" vertical="center" wrapText="1"/>
    </xf>
    <xf numFmtId="0" fontId="14" fillId="0" borderId="1" xfId="52" applyFont="1" applyFill="1" applyBorder="1" applyAlignment="1">
      <alignment horizontal="center" vertical="center"/>
    </xf>
    <xf numFmtId="0" fontId="15" fillId="0" borderId="1" xfId="52"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4" fillId="0" borderId="1" xfId="52" applyFont="1" applyFill="1" applyBorder="1" applyAlignment="1">
      <alignment horizontal="left" vertical="center" wrapText="1"/>
    </xf>
    <xf numFmtId="0" fontId="10" fillId="0" borderId="1" xfId="52" applyFont="1" applyFill="1" applyBorder="1" applyAlignment="1">
      <alignment vertical="center" wrapText="1"/>
    </xf>
    <xf numFmtId="0" fontId="14" fillId="0" borderId="1" xfId="0" applyFont="1" applyFill="1" applyBorder="1" applyAlignment="1">
      <alignment horizontal="center" vertical="center" wrapText="1"/>
    </xf>
    <xf numFmtId="0" fontId="14" fillId="2" borderId="1" xfId="52" applyFont="1" applyFill="1" applyBorder="1" applyAlignment="1">
      <alignment horizontal="left" vertical="center" wrapText="1"/>
    </xf>
    <xf numFmtId="0" fontId="14" fillId="0" borderId="1" xfId="52"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178" fontId="6" fillId="0" borderId="1" xfId="0" applyNumberFormat="1" applyFont="1" applyFill="1" applyBorder="1" applyAlignment="1">
      <alignment horizontal="center" vertical="center" wrapText="1"/>
    </xf>
    <xf numFmtId="0" fontId="10" fillId="0" borderId="1" xfId="52" applyFont="1" applyFill="1" applyBorder="1" applyAlignment="1">
      <alignment vertical="center"/>
    </xf>
    <xf numFmtId="0" fontId="14" fillId="0" borderId="1" xfId="0" applyNumberFormat="1"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6" fillId="0" borderId="1" xfId="0" applyFont="1" applyFill="1" applyBorder="1" applyAlignment="1">
      <alignment vertical="center" wrapText="1"/>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0" borderId="0" xfId="0" applyFont="1" applyFill="1" applyBorder="1" applyAlignment="1">
      <alignment horizontal="center" vertical="center"/>
    </xf>
    <xf numFmtId="177" fontId="10" fillId="0" borderId="0" xfId="0" applyNumberFormat="1" applyFont="1" applyFill="1" applyBorder="1" applyAlignment="1">
      <alignment horizontal="center" vertical="center"/>
    </xf>
    <xf numFmtId="178" fontId="12" fillId="0" borderId="6"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14" fillId="0" borderId="1" xfId="52"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2" borderId="1" xfId="52"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52"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8" fontId="17" fillId="2" borderId="1" xfId="0" applyNumberFormat="1" applyFont="1" applyFill="1" applyBorder="1" applyAlignment="1">
      <alignment horizontal="left" vertical="center" wrapText="1"/>
    </xf>
    <xf numFmtId="179" fontId="14" fillId="2" borderId="1" xfId="0" applyNumberFormat="1" applyFont="1" applyFill="1" applyBorder="1" applyAlignment="1">
      <alignment horizontal="center" vertical="center"/>
    </xf>
    <xf numFmtId="177" fontId="14" fillId="2" borderId="1" xfId="0" applyNumberFormat="1" applyFont="1" applyFill="1" applyBorder="1" applyAlignment="1">
      <alignment horizontal="center" vertical="center"/>
    </xf>
    <xf numFmtId="0" fontId="10" fillId="0" borderId="0" xfId="0" applyFont="1" applyFill="1" applyBorder="1" applyAlignment="1">
      <alignment vertical="center"/>
    </xf>
    <xf numFmtId="0" fontId="6" fillId="0" borderId="1" xfId="0" applyFont="1" applyFill="1" applyBorder="1" applyAlignment="1">
      <alignment vertical="center"/>
    </xf>
    <xf numFmtId="0" fontId="6"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178" fontId="2" fillId="0" borderId="0" xfId="0" applyNumberFormat="1" applyFont="1" applyFill="1" applyBorder="1" applyAlignment="1">
      <alignment horizontal="center" vertical="center"/>
    </xf>
    <xf numFmtId="180" fontId="14"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left" vertical="center"/>
    </xf>
    <xf numFmtId="0" fontId="18" fillId="0" borderId="1" xfId="52"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left" vertical="center"/>
    </xf>
    <xf numFmtId="178" fontId="2" fillId="0" borderId="1" xfId="0" applyNumberFormat="1" applyFont="1" applyFill="1" applyBorder="1" applyAlignment="1">
      <alignment horizontal="left" vertical="center" wrapText="1"/>
    </xf>
    <xf numFmtId="177" fontId="2" fillId="0" borderId="0"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0" xfId="51"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51" applyFont="1" applyFill="1" applyBorder="1" applyAlignment="1">
      <alignment horizontal="center" vertical="center"/>
    </xf>
    <xf numFmtId="0" fontId="22" fillId="0" borderId="0" xfId="0" applyFont="1" applyFill="1" applyBorder="1" applyAlignment="1">
      <alignment vertical="center"/>
    </xf>
    <xf numFmtId="0" fontId="19" fillId="0" borderId="0" xfId="0" applyFont="1" applyFill="1" applyBorder="1" applyAlignment="1">
      <alignment horizontal="left" vertical="center"/>
    </xf>
    <xf numFmtId="0" fontId="23" fillId="0" borderId="0" xfId="52" applyNumberFormat="1" applyFont="1" applyFill="1" applyBorder="1" applyAlignment="1">
      <alignment horizontal="center" vertical="center" wrapText="1"/>
    </xf>
    <xf numFmtId="0" fontId="24" fillId="0" borderId="0" xfId="52" applyNumberFormat="1" applyFont="1" applyFill="1" applyBorder="1" applyAlignment="1">
      <alignment horizontal="center" vertical="center" wrapText="1"/>
    </xf>
    <xf numFmtId="0" fontId="25" fillId="0" borderId="0" xfId="52" applyNumberFormat="1" applyFont="1" applyFill="1" applyBorder="1" applyAlignment="1">
      <alignment horizontal="center" vertical="center" wrapText="1"/>
    </xf>
    <xf numFmtId="0" fontId="26" fillId="0" borderId="7" xfId="52" applyNumberFormat="1" applyFont="1" applyFill="1" applyBorder="1" applyAlignment="1">
      <alignment horizontal="right" vertical="center" wrapText="1"/>
    </xf>
    <xf numFmtId="0" fontId="19" fillId="0" borderId="1" xfId="52" applyNumberFormat="1" applyFont="1" applyFill="1" applyBorder="1" applyAlignment="1">
      <alignment horizontal="center" vertical="center" wrapText="1"/>
    </xf>
    <xf numFmtId="0" fontId="3" fillId="0" borderId="1" xfId="40" applyNumberFormat="1" applyFont="1" applyFill="1" applyBorder="1" applyAlignment="1" applyProtection="1">
      <alignment horizontal="center" vertical="center" wrapText="1"/>
    </xf>
    <xf numFmtId="0" fontId="3" fillId="0" borderId="1" xfId="52" applyNumberFormat="1"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4" fillId="0" borderId="3" xfId="45" applyNumberFormat="1" applyFont="1" applyFill="1" applyBorder="1" applyAlignment="1" applyProtection="1">
      <alignment horizontal="center" vertical="center" wrapText="1"/>
    </xf>
    <xf numFmtId="0" fontId="4" fillId="0" borderId="6" xfId="45" applyNumberFormat="1" applyFont="1" applyFill="1" applyBorder="1" applyAlignment="1" applyProtection="1">
      <alignment horizontal="center" vertical="center" wrapText="1"/>
    </xf>
    <xf numFmtId="0" fontId="4" fillId="0" borderId="8" xfId="45" applyNumberFormat="1" applyFont="1" applyFill="1" applyBorder="1" applyAlignment="1" applyProtection="1">
      <alignment horizontal="center" vertical="center" wrapText="1"/>
    </xf>
    <xf numFmtId="0" fontId="27" fillId="0" borderId="1" xfId="45" applyNumberFormat="1" applyFont="1" applyFill="1" applyBorder="1" applyAlignment="1" applyProtection="1">
      <alignment horizontal="center" vertical="center" wrapText="1"/>
    </xf>
    <xf numFmtId="0" fontId="28" fillId="0" borderId="1" xfId="45" applyNumberFormat="1" applyFont="1" applyFill="1" applyBorder="1" applyAlignment="1" applyProtection="1">
      <alignment horizontal="center" vertical="center" wrapText="1"/>
    </xf>
    <xf numFmtId="0" fontId="2" fillId="0" borderId="1" xfId="52" applyNumberFormat="1" applyFont="1" applyFill="1" applyBorder="1" applyAlignment="1">
      <alignment horizontal="center" vertical="center" wrapText="1"/>
    </xf>
    <xf numFmtId="0" fontId="29" fillId="0" borderId="1" xfId="52" applyNumberFormat="1" applyFont="1" applyFill="1" applyBorder="1" applyAlignment="1">
      <alignment horizontal="center" vertical="center" wrapText="1"/>
    </xf>
    <xf numFmtId="0" fontId="16" fillId="0" borderId="1" xfId="45" applyNumberFormat="1" applyFont="1" applyFill="1" applyBorder="1" applyAlignment="1" applyProtection="1">
      <alignment horizontal="center" vertical="center" wrapText="1"/>
    </xf>
    <xf numFmtId="0" fontId="16" fillId="0" borderId="2" xfId="45" applyNumberFormat="1" applyFont="1" applyFill="1" applyBorder="1" applyAlignment="1" applyProtection="1">
      <alignment horizontal="center" vertical="center" wrapText="1"/>
    </xf>
    <xf numFmtId="0" fontId="16" fillId="0" borderId="4" xfId="45" applyNumberFormat="1" applyFont="1" applyFill="1" applyBorder="1" applyAlignment="1" applyProtection="1">
      <alignment horizontal="center" vertical="center" wrapText="1"/>
    </xf>
    <xf numFmtId="0" fontId="30" fillId="0" borderId="1" xfId="52" applyNumberFormat="1" applyFont="1" applyFill="1" applyBorder="1" applyAlignment="1">
      <alignment horizontal="center" vertical="center" wrapText="1"/>
    </xf>
    <xf numFmtId="0" fontId="16" fillId="0" borderId="3" xfId="45" applyNumberFormat="1" applyFont="1" applyFill="1" applyBorder="1" applyAlignment="1" applyProtection="1">
      <alignment horizontal="center" vertical="center" wrapText="1"/>
    </xf>
    <xf numFmtId="0" fontId="16" fillId="0" borderId="8" xfId="45" applyNumberFormat="1" applyFont="1" applyFill="1" applyBorder="1" applyAlignment="1" applyProtection="1">
      <alignment horizontal="center" vertical="center" wrapText="1"/>
    </xf>
    <xf numFmtId="0" fontId="16" fillId="0" borderId="5" xfId="45" applyNumberFormat="1" applyFont="1" applyFill="1" applyBorder="1" applyAlignment="1" applyProtection="1">
      <alignment horizontal="center" vertical="center" wrapText="1"/>
    </xf>
    <xf numFmtId="0" fontId="31" fillId="0" borderId="1" xfId="45" applyNumberFormat="1" applyFont="1" applyFill="1" applyBorder="1" applyAlignment="1" applyProtection="1">
      <alignment horizontal="center" vertical="center" wrapText="1"/>
    </xf>
    <xf numFmtId="0" fontId="27" fillId="0" borderId="2" xfId="45" applyNumberFormat="1" applyFont="1" applyFill="1" applyBorder="1" applyAlignment="1" applyProtection="1">
      <alignment horizontal="center" vertical="center" wrapText="1"/>
    </xf>
    <xf numFmtId="0" fontId="27" fillId="0" borderId="4" xfId="45" applyNumberFormat="1" applyFont="1" applyFill="1" applyBorder="1" applyAlignment="1" applyProtection="1">
      <alignment horizontal="center" vertical="center" wrapText="1"/>
    </xf>
    <xf numFmtId="0" fontId="27" fillId="0" borderId="5" xfId="45" applyNumberFormat="1" applyFont="1" applyFill="1" applyBorder="1" applyAlignment="1" applyProtection="1">
      <alignment horizontal="center" vertical="center" wrapText="1"/>
    </xf>
    <xf numFmtId="0" fontId="28" fillId="0" borderId="3" xfId="45" applyNumberFormat="1" applyFont="1" applyFill="1" applyBorder="1" applyAlignment="1" applyProtection="1">
      <alignment horizontal="center" vertical="center" wrapText="1"/>
    </xf>
    <xf numFmtId="0" fontId="28" fillId="0" borderId="6" xfId="45" applyNumberFormat="1" applyFont="1" applyFill="1" applyBorder="1" applyAlignment="1" applyProtection="1">
      <alignment horizontal="center" vertical="center" wrapText="1"/>
    </xf>
    <xf numFmtId="0" fontId="28" fillId="0" borderId="8" xfId="45" applyNumberFormat="1" applyFont="1" applyFill="1" applyBorder="1" applyAlignment="1" applyProtection="1">
      <alignment horizontal="center" vertical="center" wrapText="1"/>
    </xf>
    <xf numFmtId="31" fontId="28" fillId="0" borderId="1" xfId="52" applyNumberFormat="1" applyFont="1" applyFill="1" applyBorder="1" applyAlignment="1" applyProtection="1">
      <alignment horizontal="center" vertical="center" wrapText="1"/>
    </xf>
    <xf numFmtId="0" fontId="28" fillId="0" borderId="1" xfId="52" applyFont="1" applyFill="1" applyBorder="1" applyAlignment="1" applyProtection="1">
      <alignment horizontal="center" vertical="center" wrapText="1"/>
    </xf>
    <xf numFmtId="0" fontId="3" fillId="0" borderId="3" xfId="40" applyNumberFormat="1" applyFont="1" applyFill="1" applyBorder="1" applyAlignment="1" applyProtection="1">
      <alignment horizontal="center" vertical="center" wrapText="1"/>
    </xf>
    <xf numFmtId="0" fontId="3" fillId="0" borderId="6" xfId="40" applyNumberFormat="1" applyFont="1" applyFill="1" applyBorder="1" applyAlignment="1" applyProtection="1">
      <alignment horizontal="center" vertical="center" wrapText="1"/>
    </xf>
    <xf numFmtId="0" fontId="3" fillId="0" borderId="8" xfId="40" applyNumberFormat="1" applyFont="1" applyFill="1" applyBorder="1" applyAlignment="1" applyProtection="1">
      <alignment horizontal="center" vertical="center" wrapText="1"/>
    </xf>
    <xf numFmtId="0" fontId="28" fillId="0" borderId="1" xfId="51" applyFont="1" applyFill="1" applyBorder="1" applyAlignment="1" applyProtection="1">
      <alignment horizontal="center" vertical="center"/>
    </xf>
    <xf numFmtId="0" fontId="28" fillId="0" borderId="1" xfId="52" applyNumberFormat="1" applyFont="1" applyFill="1" applyBorder="1" applyAlignment="1" applyProtection="1">
      <alignment horizontal="left" vertical="center" wrapText="1"/>
    </xf>
    <xf numFmtId="0" fontId="21" fillId="0" borderId="1" xfId="52" applyNumberFormat="1" applyFont="1" applyFill="1" applyBorder="1" applyAlignment="1">
      <alignment horizontal="center" vertical="center" wrapText="1"/>
    </xf>
    <xf numFmtId="0" fontId="32" fillId="0" borderId="1" xfId="52" applyNumberFormat="1" applyFont="1" applyFill="1" applyBorder="1" applyAlignment="1">
      <alignment horizontal="center" vertical="center" wrapText="1"/>
    </xf>
    <xf numFmtId="0" fontId="33" fillId="0" borderId="1" xfId="52" applyNumberFormat="1" applyFont="1" applyFill="1" applyBorder="1" applyAlignment="1">
      <alignment horizontal="center" vertical="center" wrapText="1"/>
    </xf>
    <xf numFmtId="0" fontId="34" fillId="0" borderId="1" xfId="52" applyNumberFormat="1" applyFont="1" applyFill="1" applyBorder="1" applyAlignment="1">
      <alignment horizontal="left" vertical="center" wrapText="1"/>
    </xf>
    <xf numFmtId="0" fontId="32" fillId="0" borderId="1" xfId="0" applyFont="1" applyFill="1" applyBorder="1" applyAlignment="1" applyProtection="1">
      <alignment horizontal="center" vertical="center" wrapText="1"/>
      <protection locked="0"/>
    </xf>
    <xf numFmtId="0" fontId="8" fillId="0" borderId="1" xfId="0" applyFont="1" applyFill="1" applyBorder="1" applyAlignment="1">
      <alignment vertical="center"/>
    </xf>
    <xf numFmtId="10" fontId="3" fillId="0" borderId="1" xfId="52" applyNumberFormat="1" applyFont="1" applyFill="1" applyBorder="1" applyAlignment="1">
      <alignment horizontal="center" vertical="center" wrapText="1"/>
    </xf>
    <xf numFmtId="10" fontId="2" fillId="0" borderId="1" xfId="52"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4" xfId="51"/>
    <cellStyle name="常规 2" xfId="52"/>
    <cellStyle name="常规 2_陕西省2016年7月报" xfId="53"/>
    <cellStyle name="常规_附件1____年____省（自治区、直辖市）贫困县统筹整合使用财政涉农资金基本情况统计表"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zoomScale="70" zoomScaleNormal="70" workbookViewId="0">
      <pane ySplit="2" topLeftCell="A3" activePane="bottomLeft" state="frozen"/>
      <selection/>
      <selection pane="bottomLeft" activeCell="O3" sqref="O3"/>
    </sheetView>
  </sheetViews>
  <sheetFormatPr defaultColWidth="9" defaultRowHeight="14.25"/>
  <cols>
    <col min="1" max="1" width="6" style="8" customWidth="1"/>
    <col min="2" max="2" width="9.125" style="8" customWidth="1"/>
    <col min="3" max="3" width="8" style="8" customWidth="1"/>
    <col min="4" max="4" width="7" style="8" customWidth="1"/>
    <col min="5" max="5" width="9.875" style="8" customWidth="1"/>
    <col min="6" max="6" width="15.875" style="8" customWidth="1"/>
    <col min="7" max="7" width="16.625" style="8" customWidth="1"/>
    <col min="8" max="8" width="13.125" style="8" customWidth="1"/>
    <col min="9" max="9" width="9.5" style="8" customWidth="1"/>
    <col min="10" max="241" width="9" style="8"/>
    <col min="242" max="242" width="9" style="101"/>
    <col min="243" max="16384" width="9" style="13"/>
  </cols>
  <sheetData>
    <row r="1" s="8" customFormat="1" ht="24" customHeight="1" spans="1:5">
      <c r="A1" s="102" t="s">
        <v>0</v>
      </c>
      <c r="B1" s="102"/>
      <c r="C1" s="96"/>
      <c r="D1" s="96"/>
      <c r="E1" s="96"/>
    </row>
    <row r="2" s="8" customFormat="1" ht="63" customHeight="1" spans="1:9">
      <c r="A2" s="103" t="s">
        <v>1</v>
      </c>
      <c r="B2" s="104"/>
      <c r="C2" s="104"/>
      <c r="D2" s="104"/>
      <c r="E2" s="104"/>
      <c r="F2" s="104"/>
      <c r="G2" s="104"/>
      <c r="H2" s="104"/>
      <c r="I2" s="104"/>
    </row>
    <row r="3" s="8" customFormat="1" ht="18" customHeight="1" spans="1:9">
      <c r="A3" s="105"/>
      <c r="B3" s="105"/>
      <c r="C3" s="105"/>
      <c r="D3" s="105"/>
      <c r="E3" s="105"/>
      <c r="F3" s="105"/>
      <c r="G3" s="105"/>
      <c r="H3" s="106" t="s">
        <v>2</v>
      </c>
      <c r="I3" s="106"/>
    </row>
    <row r="4" s="96" customFormat="1" ht="18" customHeight="1" spans="1:9">
      <c r="A4" s="107" t="s">
        <v>3</v>
      </c>
      <c r="B4" s="107" t="s">
        <v>4</v>
      </c>
      <c r="C4" s="107"/>
      <c r="D4" s="107"/>
      <c r="E4" s="107"/>
      <c r="F4" s="107" t="s">
        <v>5</v>
      </c>
      <c r="G4" s="107"/>
      <c r="H4" s="107" t="s">
        <v>6</v>
      </c>
      <c r="I4" s="107" t="s">
        <v>7</v>
      </c>
    </row>
    <row r="5" s="96" customFormat="1" ht="18" customHeight="1" spans="1:9">
      <c r="A5" s="107"/>
      <c r="B5" s="107"/>
      <c r="C5" s="107"/>
      <c r="D5" s="107"/>
      <c r="E5" s="107"/>
      <c r="F5" s="107" t="s">
        <v>8</v>
      </c>
      <c r="G5" s="107" t="s">
        <v>9</v>
      </c>
      <c r="H5" s="107"/>
      <c r="I5" s="107"/>
    </row>
    <row r="6" s="97" customFormat="1" ht="21" customHeight="1" spans="1:9">
      <c r="A6" s="108" t="s">
        <v>10</v>
      </c>
      <c r="B6" s="108"/>
      <c r="C6" s="108"/>
      <c r="D6" s="108"/>
      <c r="E6" s="108"/>
      <c r="F6" s="109">
        <f>F7+F41+F54</f>
        <v>20254.47</v>
      </c>
      <c r="G6" s="109"/>
      <c r="H6" s="110">
        <f>H7+H41+H54</f>
        <v>14617.68</v>
      </c>
      <c r="I6" s="145"/>
    </row>
    <row r="7" s="97" customFormat="1" ht="21" customHeight="1" spans="1:9">
      <c r="A7" s="108"/>
      <c r="B7" s="111" t="s">
        <v>11</v>
      </c>
      <c r="C7" s="112"/>
      <c r="D7" s="112"/>
      <c r="E7" s="113"/>
      <c r="F7" s="109">
        <f>F8+F9+F20+F23+F24+F25+F26+F27+F28+F29+F30+F31+F32+F33+F34+F35+F36</f>
        <v>16451.47</v>
      </c>
      <c r="G7" s="109"/>
      <c r="H7" s="109">
        <f>H8+H9+H20+H23+H24+H25+H26+H27+H28+H29+H30+H31+H32+H33+H34+H35+H36</f>
        <v>10341.68</v>
      </c>
      <c r="I7" s="145"/>
    </row>
    <row r="8" s="80" customFormat="1" ht="34" customHeight="1" spans="1:9">
      <c r="A8" s="114">
        <v>1</v>
      </c>
      <c r="B8" s="115" t="s">
        <v>12</v>
      </c>
      <c r="C8" s="115"/>
      <c r="D8" s="115"/>
      <c r="E8" s="115"/>
      <c r="F8" s="116">
        <f>7145+586</f>
        <v>7731</v>
      </c>
      <c r="G8" s="117"/>
      <c r="H8" s="109">
        <v>6447</v>
      </c>
      <c r="I8" s="145"/>
    </row>
    <row r="9" s="80" customFormat="1" ht="126" customHeight="1" spans="1:9">
      <c r="A9" s="114">
        <v>2</v>
      </c>
      <c r="B9" s="115" t="s">
        <v>13</v>
      </c>
      <c r="C9" s="115"/>
      <c r="D9" s="115"/>
      <c r="E9" s="115"/>
      <c r="F9" s="116">
        <f>768+880</f>
        <v>1648</v>
      </c>
      <c r="G9" s="117"/>
      <c r="H9" s="116">
        <v>672</v>
      </c>
      <c r="I9" s="145"/>
    </row>
    <row r="10" s="80" customFormat="1" ht="72" customHeight="1" spans="1:9">
      <c r="A10" s="114">
        <v>3</v>
      </c>
      <c r="B10" s="118" t="s">
        <v>14</v>
      </c>
      <c r="C10" s="118" t="s">
        <v>15</v>
      </c>
      <c r="D10" s="118"/>
      <c r="E10" s="118"/>
      <c r="F10" s="116">
        <f>2024+320+396</f>
        <v>2740</v>
      </c>
      <c r="G10" s="117"/>
      <c r="H10" s="116">
        <v>2351.47</v>
      </c>
      <c r="I10" s="145"/>
    </row>
    <row r="11" s="80" customFormat="1" ht="38.1" customHeight="1" spans="1:9">
      <c r="A11" s="114"/>
      <c r="B11" s="118"/>
      <c r="C11" s="119" t="s">
        <v>16</v>
      </c>
      <c r="D11" s="118" t="s">
        <v>17</v>
      </c>
      <c r="E11" s="118"/>
      <c r="F11" s="116">
        <v>2024</v>
      </c>
      <c r="G11" s="117"/>
      <c r="H11" s="116">
        <v>1811.47</v>
      </c>
      <c r="I11" s="145"/>
    </row>
    <row r="12" s="80" customFormat="1" ht="39.95" customHeight="1" spans="1:9">
      <c r="A12" s="114"/>
      <c r="B12" s="118"/>
      <c r="C12" s="120"/>
      <c r="D12" s="118" t="s">
        <v>18</v>
      </c>
      <c r="E12" s="118"/>
      <c r="F12" s="116">
        <v>160</v>
      </c>
      <c r="G12" s="117"/>
      <c r="H12" s="116">
        <v>300</v>
      </c>
      <c r="I12" s="145"/>
    </row>
    <row r="13" s="80" customFormat="1" ht="38" customHeight="1" spans="1:9">
      <c r="A13" s="114"/>
      <c r="B13" s="118"/>
      <c r="C13" s="120"/>
      <c r="D13" s="118" t="s">
        <v>19</v>
      </c>
      <c r="E13" s="118"/>
      <c r="F13" s="116"/>
      <c r="G13" s="117"/>
      <c r="H13" s="116"/>
      <c r="I13" s="145"/>
    </row>
    <row r="14" s="80" customFormat="1" ht="33" customHeight="1" spans="1:9">
      <c r="A14" s="114"/>
      <c r="B14" s="118"/>
      <c r="C14" s="120"/>
      <c r="D14" s="118" t="s">
        <v>20</v>
      </c>
      <c r="E14" s="118"/>
      <c r="F14" s="116"/>
      <c r="G14" s="117"/>
      <c r="H14" s="116"/>
      <c r="I14" s="145"/>
    </row>
    <row r="15" s="80" customFormat="1" ht="24" customHeight="1" spans="1:9">
      <c r="A15" s="114"/>
      <c r="B15" s="118"/>
      <c r="C15" s="120"/>
      <c r="D15" s="118" t="s">
        <v>21</v>
      </c>
      <c r="E15" s="118"/>
      <c r="F15" s="116">
        <v>40</v>
      </c>
      <c r="G15" s="117"/>
      <c r="H15" s="116"/>
      <c r="I15" s="145"/>
    </row>
    <row r="16" s="80" customFormat="1" ht="24" customHeight="1" spans="1:9">
      <c r="A16" s="114"/>
      <c r="B16" s="118"/>
      <c r="C16" s="120"/>
      <c r="D16" s="118" t="s">
        <v>22</v>
      </c>
      <c r="E16" s="118"/>
      <c r="F16" s="116"/>
      <c r="G16" s="121"/>
      <c r="H16" s="116"/>
      <c r="I16" s="145"/>
    </row>
    <row r="17" s="80" customFormat="1" ht="57" customHeight="1" spans="1:9">
      <c r="A17" s="114"/>
      <c r="B17" s="118"/>
      <c r="C17" s="120"/>
      <c r="D17" s="122" t="s">
        <v>23</v>
      </c>
      <c r="E17" s="123"/>
      <c r="F17" s="116"/>
      <c r="G17" s="121"/>
      <c r="H17" s="116">
        <v>180</v>
      </c>
      <c r="I17" s="145"/>
    </row>
    <row r="18" s="80" customFormat="1" ht="24" customHeight="1" spans="1:9">
      <c r="A18" s="114"/>
      <c r="B18" s="118"/>
      <c r="C18" s="120"/>
      <c r="D18" s="122" t="s">
        <v>24</v>
      </c>
      <c r="E18" s="123"/>
      <c r="F18" s="116"/>
      <c r="G18" s="121"/>
      <c r="H18" s="116"/>
      <c r="I18" s="145"/>
    </row>
    <row r="19" s="80" customFormat="1" ht="24" customHeight="1" spans="1:9">
      <c r="A19" s="114"/>
      <c r="B19" s="118"/>
      <c r="C19" s="124"/>
      <c r="D19" s="118" t="s">
        <v>25</v>
      </c>
      <c r="E19" s="118"/>
      <c r="F19" s="116"/>
      <c r="G19" s="121"/>
      <c r="H19" s="116"/>
      <c r="I19" s="145"/>
    </row>
    <row r="20" s="80" customFormat="1" ht="24" customHeight="1" spans="1:9">
      <c r="A20" s="114"/>
      <c r="B20" s="118"/>
      <c r="C20" s="125" t="s">
        <v>26</v>
      </c>
      <c r="D20" s="125"/>
      <c r="E20" s="125"/>
      <c r="F20" s="116">
        <f>F10-F11-F12-F13-F14-F15-F16-F17-F18-F19</f>
        <v>516</v>
      </c>
      <c r="G20" s="121"/>
      <c r="H20" s="116">
        <f>H10-H11-H12-H13-H14-H15-H16-H17-H18-H19</f>
        <v>59.9999999999998</v>
      </c>
      <c r="I20" s="145"/>
    </row>
    <row r="21" s="80" customFormat="1" ht="33" customHeight="1" spans="1:9">
      <c r="A21" s="126">
        <v>4</v>
      </c>
      <c r="B21" s="118" t="s">
        <v>27</v>
      </c>
      <c r="C21" s="118" t="s">
        <v>15</v>
      </c>
      <c r="D21" s="118"/>
      <c r="E21" s="118"/>
      <c r="F21" s="116">
        <f>922.57+506.1</f>
        <v>1428.67</v>
      </c>
      <c r="G21" s="117"/>
      <c r="H21" s="116">
        <v>1506.68</v>
      </c>
      <c r="I21" s="145"/>
    </row>
    <row r="22" s="80" customFormat="1" ht="57" customHeight="1" spans="1:9">
      <c r="A22" s="127"/>
      <c r="B22" s="118"/>
      <c r="C22" s="118" t="s">
        <v>28</v>
      </c>
      <c r="D22" s="118"/>
      <c r="E22" s="118"/>
      <c r="F22" s="116"/>
      <c r="G22" s="121"/>
      <c r="H22" s="116">
        <v>1181</v>
      </c>
      <c r="I22" s="145"/>
    </row>
    <row r="23" s="80" customFormat="1" ht="21" customHeight="1" spans="1:9">
      <c r="A23" s="128"/>
      <c r="B23" s="118"/>
      <c r="C23" s="125" t="s">
        <v>26</v>
      </c>
      <c r="D23" s="125"/>
      <c r="E23" s="125"/>
      <c r="F23" s="116">
        <f>F21-F22</f>
        <v>1428.67</v>
      </c>
      <c r="G23" s="121"/>
      <c r="H23" s="116">
        <f>H21-H22</f>
        <v>325.68</v>
      </c>
      <c r="I23" s="145"/>
    </row>
    <row r="24" s="80" customFormat="1" ht="24" customHeight="1" spans="1:9">
      <c r="A24" s="114">
        <v>5</v>
      </c>
      <c r="B24" s="115" t="s">
        <v>29</v>
      </c>
      <c r="C24" s="115"/>
      <c r="D24" s="115"/>
      <c r="E24" s="115"/>
      <c r="F24" s="116">
        <v>2455</v>
      </c>
      <c r="G24" s="121"/>
      <c r="H24" s="116">
        <v>1859</v>
      </c>
      <c r="I24" s="145"/>
    </row>
    <row r="25" s="80" customFormat="1" ht="24" customHeight="1" spans="1:9">
      <c r="A25" s="114">
        <v>6</v>
      </c>
      <c r="B25" s="115" t="s">
        <v>30</v>
      </c>
      <c r="C25" s="115"/>
      <c r="D25" s="115"/>
      <c r="E25" s="115"/>
      <c r="F25" s="116">
        <v>1230</v>
      </c>
      <c r="G25" s="121"/>
      <c r="H25" s="116"/>
      <c r="I25" s="145"/>
    </row>
    <row r="26" s="80" customFormat="1" ht="24" customHeight="1" spans="1:9">
      <c r="A26" s="114">
        <v>7</v>
      </c>
      <c r="B26" s="115" t="s">
        <v>31</v>
      </c>
      <c r="C26" s="115"/>
      <c r="D26" s="115"/>
      <c r="E26" s="115"/>
      <c r="F26" s="116">
        <v>39.8</v>
      </c>
      <c r="G26" s="121"/>
      <c r="H26" s="116"/>
      <c r="I26" s="145"/>
    </row>
    <row r="27" s="80" customFormat="1" ht="26.25" customHeight="1" spans="1:9">
      <c r="A27" s="114">
        <v>8</v>
      </c>
      <c r="B27" s="115" t="s">
        <v>32</v>
      </c>
      <c r="C27" s="115"/>
      <c r="D27" s="115"/>
      <c r="E27" s="115"/>
      <c r="F27" s="116">
        <v>100</v>
      </c>
      <c r="G27" s="121"/>
      <c r="H27" s="116">
        <v>65</v>
      </c>
      <c r="I27" s="145"/>
    </row>
    <row r="28" s="80" customFormat="1" ht="38.1" customHeight="1" spans="1:9">
      <c r="A28" s="114">
        <v>9</v>
      </c>
      <c r="B28" s="115" t="s">
        <v>33</v>
      </c>
      <c r="C28" s="115"/>
      <c r="D28" s="115"/>
      <c r="E28" s="115"/>
      <c r="F28" s="116">
        <v>1033</v>
      </c>
      <c r="G28" s="121"/>
      <c r="H28" s="116">
        <v>759</v>
      </c>
      <c r="I28" s="145"/>
    </row>
    <row r="29" s="80" customFormat="1" ht="37.5" customHeight="1" spans="1:9">
      <c r="A29" s="114">
        <v>10</v>
      </c>
      <c r="B29" s="115" t="s">
        <v>34</v>
      </c>
      <c r="C29" s="115"/>
      <c r="D29" s="115"/>
      <c r="E29" s="115"/>
      <c r="F29" s="116">
        <f>85.8+144.4</f>
        <v>230.2</v>
      </c>
      <c r="G29" s="121"/>
      <c r="H29" s="116">
        <v>138</v>
      </c>
      <c r="I29" s="145"/>
    </row>
    <row r="30" s="80" customFormat="1" ht="23.25" customHeight="1" spans="1:9">
      <c r="A30" s="114">
        <v>11</v>
      </c>
      <c r="B30" s="129" t="s">
        <v>35</v>
      </c>
      <c r="C30" s="130"/>
      <c r="D30" s="130"/>
      <c r="E30" s="131"/>
      <c r="F30" s="116"/>
      <c r="G30" s="121"/>
      <c r="H30" s="116"/>
      <c r="I30" s="146"/>
    </row>
    <row r="31" s="80" customFormat="1" ht="19.5" customHeight="1" spans="1:9">
      <c r="A31" s="114">
        <v>12</v>
      </c>
      <c r="B31" s="115" t="s">
        <v>36</v>
      </c>
      <c r="C31" s="115"/>
      <c r="D31" s="115"/>
      <c r="E31" s="115"/>
      <c r="F31" s="116"/>
      <c r="G31" s="121"/>
      <c r="H31" s="116"/>
      <c r="I31" s="146"/>
    </row>
    <row r="32" s="80" customFormat="1" ht="23.1" customHeight="1" spans="1:9">
      <c r="A32" s="114">
        <v>13</v>
      </c>
      <c r="B32" s="115" t="s">
        <v>37</v>
      </c>
      <c r="C32" s="115"/>
      <c r="D32" s="115"/>
      <c r="E32" s="115"/>
      <c r="F32" s="116"/>
      <c r="G32" s="121"/>
      <c r="H32" s="116"/>
      <c r="I32" s="146"/>
    </row>
    <row r="33" s="80" customFormat="1" ht="23.1" customHeight="1" spans="1:9">
      <c r="A33" s="114">
        <v>14</v>
      </c>
      <c r="B33" s="115" t="s">
        <v>38</v>
      </c>
      <c r="C33" s="115"/>
      <c r="D33" s="115"/>
      <c r="E33" s="115"/>
      <c r="F33" s="116">
        <v>9</v>
      </c>
      <c r="G33" s="121"/>
      <c r="H33" s="116"/>
      <c r="I33" s="146"/>
    </row>
    <row r="34" s="97" customFormat="1" ht="28.5" customHeight="1" spans="1:9">
      <c r="A34" s="114">
        <v>15</v>
      </c>
      <c r="B34" s="115" t="s">
        <v>39</v>
      </c>
      <c r="C34" s="115"/>
      <c r="D34" s="115"/>
      <c r="E34" s="115"/>
      <c r="F34" s="116"/>
      <c r="G34" s="121"/>
      <c r="H34" s="116"/>
      <c r="I34" s="146"/>
    </row>
    <row r="35" s="98" customFormat="1" ht="23.25" customHeight="1" spans="1:9">
      <c r="A35" s="114">
        <v>16</v>
      </c>
      <c r="B35" s="115" t="s">
        <v>40</v>
      </c>
      <c r="C35" s="115"/>
      <c r="D35" s="115"/>
      <c r="E35" s="115"/>
      <c r="F35" s="116">
        <v>30.8</v>
      </c>
      <c r="G35" s="121"/>
      <c r="H35" s="116">
        <v>16</v>
      </c>
      <c r="I35" s="145"/>
    </row>
    <row r="36" s="98" customFormat="1" ht="23.1" customHeight="1" spans="1:9">
      <c r="A36" s="114">
        <v>17</v>
      </c>
      <c r="B36" s="115" t="s">
        <v>41</v>
      </c>
      <c r="C36" s="115"/>
      <c r="D36" s="115"/>
      <c r="E36" s="118" t="s">
        <v>42</v>
      </c>
      <c r="F36" s="116"/>
      <c r="G36" s="121"/>
      <c r="H36" s="116"/>
      <c r="I36" s="145"/>
    </row>
    <row r="37" s="98" customFormat="1" ht="50" customHeight="1" spans="1:9">
      <c r="A37" s="114"/>
      <c r="B37" s="115"/>
      <c r="C37" s="115"/>
      <c r="D37" s="115"/>
      <c r="E37" s="132" t="s">
        <v>43</v>
      </c>
      <c r="F37" s="116"/>
      <c r="G37" s="121"/>
      <c r="H37" s="116"/>
      <c r="I37" s="146"/>
    </row>
    <row r="38" s="98" customFormat="1" ht="50" customHeight="1" spans="1:9">
      <c r="A38" s="114"/>
      <c r="B38" s="115"/>
      <c r="C38" s="115"/>
      <c r="D38" s="115"/>
      <c r="E38" s="133" t="s">
        <v>44</v>
      </c>
      <c r="F38" s="116"/>
      <c r="G38" s="121"/>
      <c r="H38" s="116"/>
      <c r="I38" s="145"/>
    </row>
    <row r="39" s="98" customFormat="1" ht="50" customHeight="1" spans="1:9">
      <c r="A39" s="114"/>
      <c r="B39" s="115"/>
      <c r="C39" s="115"/>
      <c r="D39" s="115"/>
      <c r="E39" s="133" t="s">
        <v>45</v>
      </c>
      <c r="F39" s="116"/>
      <c r="G39" s="116"/>
      <c r="H39" s="116"/>
      <c r="I39" s="145"/>
    </row>
    <row r="40" s="80" customFormat="1" ht="50" customHeight="1" spans="1:9">
      <c r="A40" s="114"/>
      <c r="B40" s="115"/>
      <c r="C40" s="115"/>
      <c r="D40" s="115"/>
      <c r="E40" s="133" t="s">
        <v>46</v>
      </c>
      <c r="F40" s="116"/>
      <c r="G40" s="121"/>
      <c r="H40" s="116"/>
      <c r="I40" s="146"/>
    </row>
    <row r="41" s="80" customFormat="1" ht="29.25" customHeight="1" spans="1:9">
      <c r="A41" s="108" t="s">
        <v>47</v>
      </c>
      <c r="B41" s="134" t="s">
        <v>48</v>
      </c>
      <c r="C41" s="135"/>
      <c r="D41" s="135"/>
      <c r="E41" s="136"/>
      <c r="F41" s="116">
        <f>SUM(F42:F53)</f>
        <v>3803</v>
      </c>
      <c r="G41" s="121"/>
      <c r="H41" s="116">
        <f>SUM(H42:H53)</f>
        <v>4276</v>
      </c>
      <c r="I41" s="145"/>
    </row>
    <row r="42" s="99" customFormat="1" ht="41" customHeight="1" spans="1:9">
      <c r="A42" s="137">
        <v>1</v>
      </c>
      <c r="B42" s="138" t="s">
        <v>49</v>
      </c>
      <c r="C42" s="138"/>
      <c r="D42" s="138"/>
      <c r="E42" s="138"/>
      <c r="F42" s="139">
        <f>2160+99</f>
        <v>2259</v>
      </c>
      <c r="G42" s="140"/>
      <c r="H42" s="139">
        <f>3788+78+152</f>
        <v>4018</v>
      </c>
      <c r="I42" s="145"/>
    </row>
    <row r="43" s="99" customFormat="1" ht="32.25" customHeight="1" spans="1:9">
      <c r="A43" s="137">
        <v>2</v>
      </c>
      <c r="B43" s="138" t="s">
        <v>50</v>
      </c>
      <c r="C43" s="138"/>
      <c r="D43" s="138"/>
      <c r="E43" s="138"/>
      <c r="F43" s="139"/>
      <c r="G43" s="140"/>
      <c r="H43" s="139"/>
      <c r="I43" s="145"/>
    </row>
    <row r="44" s="99" customFormat="1" ht="32.25" customHeight="1" spans="1:9">
      <c r="A44" s="137">
        <v>3</v>
      </c>
      <c r="B44" s="138" t="s">
        <v>51</v>
      </c>
      <c r="C44" s="138"/>
      <c r="D44" s="138"/>
      <c r="E44" s="138"/>
      <c r="F44" s="139"/>
      <c r="G44" s="140"/>
      <c r="H44" s="139"/>
      <c r="I44" s="145"/>
    </row>
    <row r="45" s="99" customFormat="1" ht="32.25" customHeight="1" spans="1:9">
      <c r="A45" s="137">
        <v>4</v>
      </c>
      <c r="B45" s="138" t="s">
        <v>52</v>
      </c>
      <c r="C45" s="138"/>
      <c r="D45" s="138"/>
      <c r="E45" s="138"/>
      <c r="F45" s="139"/>
      <c r="G45" s="140"/>
      <c r="H45" s="139"/>
      <c r="I45" s="145"/>
    </row>
    <row r="46" s="99" customFormat="1" ht="32.25" customHeight="1" spans="1:9">
      <c r="A46" s="137">
        <v>5</v>
      </c>
      <c r="B46" s="138" t="s">
        <v>53</v>
      </c>
      <c r="C46" s="138"/>
      <c r="D46" s="138"/>
      <c r="E46" s="138"/>
      <c r="F46" s="139">
        <v>505</v>
      </c>
      <c r="G46" s="140"/>
      <c r="H46" s="139"/>
      <c r="I46" s="145"/>
    </row>
    <row r="47" s="99" customFormat="1" ht="32.25" customHeight="1" spans="1:9">
      <c r="A47" s="137">
        <v>6</v>
      </c>
      <c r="B47" s="138" t="s">
        <v>54</v>
      </c>
      <c r="C47" s="138"/>
      <c r="D47" s="138"/>
      <c r="E47" s="138"/>
      <c r="F47" s="139">
        <v>30</v>
      </c>
      <c r="G47" s="141"/>
      <c r="H47" s="139"/>
      <c r="I47" s="145"/>
    </row>
    <row r="48" s="99" customFormat="1" ht="32.25" customHeight="1" spans="1:9">
      <c r="A48" s="137">
        <v>7</v>
      </c>
      <c r="B48" s="138" t="s">
        <v>55</v>
      </c>
      <c r="C48" s="138"/>
      <c r="D48" s="138"/>
      <c r="E48" s="138"/>
      <c r="F48" s="139">
        <v>5</v>
      </c>
      <c r="G48" s="141"/>
      <c r="H48" s="139"/>
      <c r="I48" s="145"/>
    </row>
    <row r="49" s="99" customFormat="1" ht="32.25" customHeight="1" spans="1:9">
      <c r="A49" s="137">
        <v>8</v>
      </c>
      <c r="B49" s="138" t="s">
        <v>29</v>
      </c>
      <c r="C49" s="138"/>
      <c r="D49" s="138"/>
      <c r="E49" s="138"/>
      <c r="F49" s="139">
        <v>71</v>
      </c>
      <c r="G49" s="141"/>
      <c r="H49" s="139">
        <v>228</v>
      </c>
      <c r="I49" s="145"/>
    </row>
    <row r="50" s="99" customFormat="1" ht="32.25" customHeight="1" spans="1:9">
      <c r="A50" s="137">
        <v>9</v>
      </c>
      <c r="B50" s="138" t="s">
        <v>30</v>
      </c>
      <c r="C50" s="138"/>
      <c r="D50" s="138"/>
      <c r="E50" s="138"/>
      <c r="F50" s="139">
        <v>608</v>
      </c>
      <c r="G50" s="140"/>
      <c r="H50" s="139"/>
      <c r="I50" s="145"/>
    </row>
    <row r="51" s="100" customFormat="1" ht="32.25" customHeight="1" spans="1:9">
      <c r="A51" s="137">
        <v>10</v>
      </c>
      <c r="B51" s="142" t="s">
        <v>56</v>
      </c>
      <c r="C51" s="142"/>
      <c r="D51" s="142"/>
      <c r="E51" s="142"/>
      <c r="F51" s="139">
        <v>72</v>
      </c>
      <c r="G51" s="143"/>
      <c r="H51" s="139"/>
      <c r="I51" s="145"/>
    </row>
    <row r="52" s="100" customFormat="1" ht="56.1" customHeight="1" spans="1:9">
      <c r="A52" s="137">
        <v>11</v>
      </c>
      <c r="B52" s="142" t="s">
        <v>32</v>
      </c>
      <c r="C52" s="142"/>
      <c r="D52" s="142"/>
      <c r="E52" s="142"/>
      <c r="F52" s="139">
        <v>30</v>
      </c>
      <c r="G52" s="140"/>
      <c r="H52" s="139">
        <v>30</v>
      </c>
      <c r="I52" s="145"/>
    </row>
    <row r="53" s="100" customFormat="1" ht="32.25" customHeight="1" spans="1:9">
      <c r="A53" s="137">
        <v>12</v>
      </c>
      <c r="B53" s="138" t="s">
        <v>57</v>
      </c>
      <c r="C53" s="138"/>
      <c r="D53" s="138"/>
      <c r="E53" s="138"/>
      <c r="F53" s="139">
        <f>58+165</f>
        <v>223</v>
      </c>
      <c r="G53" s="140"/>
      <c r="H53" s="139"/>
      <c r="I53" s="145"/>
    </row>
    <row r="54" s="98" customFormat="1" ht="33" customHeight="1" spans="1:9">
      <c r="A54" s="109" t="s">
        <v>58</v>
      </c>
      <c r="B54" s="109" t="s">
        <v>59</v>
      </c>
      <c r="C54" s="109"/>
      <c r="D54" s="109"/>
      <c r="E54" s="109"/>
      <c r="F54" s="116"/>
      <c r="G54" s="121"/>
      <c r="H54" s="116"/>
      <c r="I54" s="145"/>
    </row>
    <row r="55" s="98" customFormat="1" ht="33" customHeight="1" spans="1:9">
      <c r="A55" s="109" t="s">
        <v>60</v>
      </c>
      <c r="B55" s="109" t="s">
        <v>61</v>
      </c>
      <c r="C55" s="109"/>
      <c r="D55" s="109"/>
      <c r="E55" s="109"/>
      <c r="F55" s="109"/>
      <c r="G55" s="121"/>
      <c r="H55" s="109"/>
      <c r="I55" s="145"/>
    </row>
    <row r="56" s="8" customFormat="1" ht="32.1" customHeight="1" spans="1:9">
      <c r="A56" s="144" t="s">
        <v>62</v>
      </c>
      <c r="B56" s="144"/>
      <c r="C56" s="144"/>
      <c r="D56" s="144"/>
      <c r="E56" s="144"/>
      <c r="F56" s="144"/>
      <c r="G56" s="144"/>
      <c r="H56" s="144"/>
      <c r="I56" s="144"/>
    </row>
    <row r="57" s="8" customFormat="1" ht="13.5"/>
  </sheetData>
  <mergeCells count="60">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D17:E17"/>
    <mergeCell ref="D18:E18"/>
    <mergeCell ref="D19:E19"/>
    <mergeCell ref="C20:E20"/>
    <mergeCell ref="C21:E21"/>
    <mergeCell ref="C22:E22"/>
    <mergeCell ref="C23:E23"/>
    <mergeCell ref="B24:E24"/>
    <mergeCell ref="B25:E25"/>
    <mergeCell ref="B26:E26"/>
    <mergeCell ref="B27:E27"/>
    <mergeCell ref="B28:E28"/>
    <mergeCell ref="B29:E29"/>
    <mergeCell ref="B30:E30"/>
    <mergeCell ref="B31:E31"/>
    <mergeCell ref="B32:E32"/>
    <mergeCell ref="B33:E33"/>
    <mergeCell ref="B34:E34"/>
    <mergeCell ref="B35:E35"/>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A4:A5"/>
    <mergeCell ref="A10:A20"/>
    <mergeCell ref="A21:A23"/>
    <mergeCell ref="A36:A40"/>
    <mergeCell ref="B10:B20"/>
    <mergeCell ref="B21:B23"/>
    <mergeCell ref="C11:C19"/>
    <mergeCell ref="H4:H5"/>
    <mergeCell ref="I4:I5"/>
    <mergeCell ref="B4:E5"/>
    <mergeCell ref="B36:D40"/>
  </mergeCells>
  <pageMargins left="0.751388888888889" right="0.751388888888889" top="1" bottom="1" header="0.5" footer="0.5"/>
  <pageSetup paperSize="9" scale="92"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4"/>
  <sheetViews>
    <sheetView tabSelected="1" view="pageBreakPreview" zoomScale="70" zoomScaleNormal="55" zoomScaleSheetLayoutView="70" topLeftCell="A34" workbookViewId="0">
      <selection activeCell="H76" sqref="H66 H76"/>
    </sheetView>
  </sheetViews>
  <sheetFormatPr defaultColWidth="9" defaultRowHeight="13.5"/>
  <cols>
    <col min="1" max="1" width="5.75" style="8" customWidth="1"/>
    <col min="2" max="2" width="18.375" style="9" customWidth="1"/>
    <col min="3" max="3" width="6" style="8" customWidth="1"/>
    <col min="4" max="4" width="10.7333333333333" style="8" customWidth="1"/>
    <col min="5" max="5" width="8.525" style="8" customWidth="1"/>
    <col min="6" max="6" width="10.1416666666667" style="8" customWidth="1"/>
    <col min="7" max="7" width="35" style="10" customWidth="1"/>
    <col min="8" max="12" width="9.375" style="11" customWidth="1"/>
    <col min="13" max="13" width="35" style="11" customWidth="1"/>
    <col min="14" max="14" width="8.25" style="8" customWidth="1"/>
    <col min="15" max="15" width="8.25" style="12" customWidth="1"/>
    <col min="16" max="16" width="10" style="12" customWidth="1"/>
    <col min="17" max="16384" width="9" style="13"/>
  </cols>
  <sheetData>
    <row r="1" ht="22" customHeight="1" spans="1:19">
      <c r="A1" s="14" t="s">
        <v>63</v>
      </c>
      <c r="B1" s="15"/>
      <c r="C1" s="16"/>
      <c r="D1" s="16"/>
      <c r="E1" s="16"/>
      <c r="F1" s="16"/>
      <c r="G1" s="17"/>
      <c r="H1" s="18"/>
      <c r="I1" s="18"/>
      <c r="J1" s="18"/>
      <c r="K1" s="18"/>
      <c r="L1" s="18"/>
      <c r="M1" s="18"/>
      <c r="N1" s="51"/>
      <c r="O1" s="52"/>
      <c r="P1" s="52"/>
      <c r="Q1" s="74"/>
      <c r="R1" s="74"/>
      <c r="S1" s="74"/>
    </row>
    <row r="2" ht="45" customHeight="1" spans="1:19">
      <c r="A2" s="19" t="s">
        <v>64</v>
      </c>
      <c r="B2" s="20"/>
      <c r="C2" s="19"/>
      <c r="D2" s="19"/>
      <c r="E2" s="19"/>
      <c r="F2" s="19"/>
      <c r="G2" s="19"/>
      <c r="H2" s="19"/>
      <c r="I2" s="19"/>
      <c r="J2" s="19"/>
      <c r="K2" s="19"/>
      <c r="L2" s="19"/>
      <c r="M2" s="19"/>
      <c r="N2" s="19"/>
      <c r="O2" s="19"/>
      <c r="P2" s="19"/>
      <c r="Q2" s="19"/>
      <c r="R2" s="19"/>
      <c r="S2" s="19"/>
    </row>
    <row r="3" s="1" customFormat="1" ht="21.95" customHeight="1" spans="1:19">
      <c r="A3" s="21" t="s">
        <v>3</v>
      </c>
      <c r="B3" s="22" t="s">
        <v>65</v>
      </c>
      <c r="C3" s="22" t="s">
        <v>66</v>
      </c>
      <c r="D3" s="23" t="s">
        <v>67</v>
      </c>
      <c r="E3" s="22" t="s">
        <v>68</v>
      </c>
      <c r="F3" s="22" t="s">
        <v>69</v>
      </c>
      <c r="G3" s="24" t="s">
        <v>70</v>
      </c>
      <c r="H3" s="25" t="s">
        <v>71</v>
      </c>
      <c r="I3" s="53"/>
      <c r="J3" s="53"/>
      <c r="K3" s="53"/>
      <c r="L3" s="53"/>
      <c r="M3" s="27" t="s">
        <v>72</v>
      </c>
      <c r="N3" s="27"/>
      <c r="O3" s="27"/>
      <c r="P3" s="27"/>
      <c r="Q3" s="24" t="s">
        <v>73</v>
      </c>
      <c r="R3" s="24" t="s">
        <v>74</v>
      </c>
      <c r="S3" s="24" t="s">
        <v>75</v>
      </c>
    </row>
    <row r="4" s="1" customFormat="1" ht="20.1" customHeight="1" spans="1:19">
      <c r="A4" s="21"/>
      <c r="B4" s="22"/>
      <c r="C4" s="22"/>
      <c r="D4" s="26"/>
      <c r="E4" s="22"/>
      <c r="F4" s="22"/>
      <c r="G4" s="24"/>
      <c r="H4" s="27" t="s">
        <v>76</v>
      </c>
      <c r="I4" s="27" t="s">
        <v>77</v>
      </c>
      <c r="J4" s="27" t="s">
        <v>78</v>
      </c>
      <c r="K4" s="27" t="s">
        <v>79</v>
      </c>
      <c r="L4" s="27" t="s">
        <v>80</v>
      </c>
      <c r="M4" s="54" t="s">
        <v>81</v>
      </c>
      <c r="N4" s="24" t="s">
        <v>82</v>
      </c>
      <c r="O4" s="55" t="s">
        <v>83</v>
      </c>
      <c r="P4" s="55" t="s">
        <v>84</v>
      </c>
      <c r="Q4" s="24"/>
      <c r="R4" s="24"/>
      <c r="S4" s="24"/>
    </row>
    <row r="5" s="1" customFormat="1" ht="19.5" customHeight="1" spans="1:19">
      <c r="A5" s="21"/>
      <c r="B5" s="22"/>
      <c r="C5" s="22"/>
      <c r="D5" s="26"/>
      <c r="E5" s="22"/>
      <c r="F5" s="22"/>
      <c r="G5" s="24"/>
      <c r="H5" s="27"/>
      <c r="I5" s="27"/>
      <c r="J5" s="27"/>
      <c r="K5" s="27"/>
      <c r="L5" s="27"/>
      <c r="M5" s="54"/>
      <c r="N5" s="24"/>
      <c r="O5" s="55"/>
      <c r="P5" s="55"/>
      <c r="Q5" s="24"/>
      <c r="R5" s="24"/>
      <c r="S5" s="24"/>
    </row>
    <row r="6" s="1" customFormat="1" ht="18" customHeight="1" spans="1:19">
      <c r="A6" s="21"/>
      <c r="B6" s="22"/>
      <c r="C6" s="22"/>
      <c r="D6" s="28"/>
      <c r="E6" s="22"/>
      <c r="F6" s="22"/>
      <c r="G6" s="24"/>
      <c r="H6" s="27"/>
      <c r="I6" s="27"/>
      <c r="J6" s="27"/>
      <c r="K6" s="27"/>
      <c r="L6" s="27"/>
      <c r="M6" s="54"/>
      <c r="N6" s="24"/>
      <c r="O6" s="55"/>
      <c r="P6" s="55"/>
      <c r="Q6" s="24"/>
      <c r="R6" s="24"/>
      <c r="S6" s="24"/>
    </row>
    <row r="7" s="1" customFormat="1" ht="25" customHeight="1" spans="1:19">
      <c r="A7" s="21"/>
      <c r="B7" s="22"/>
      <c r="C7" s="22"/>
      <c r="D7" s="22"/>
      <c r="E7" s="22"/>
      <c r="F7" s="22"/>
      <c r="G7" s="24"/>
      <c r="H7" s="29">
        <f>SUM(I7:L7)</f>
        <v>14617.68</v>
      </c>
      <c r="I7" s="29">
        <f>I8+I49</f>
        <v>10341.68</v>
      </c>
      <c r="J7" s="29">
        <f>J8+J49</f>
        <v>4276</v>
      </c>
      <c r="K7" s="29">
        <f>K8+K49</f>
        <v>0</v>
      </c>
      <c r="L7" s="29">
        <f>L8+L49</f>
        <v>0</v>
      </c>
      <c r="M7" s="54"/>
      <c r="N7" s="24"/>
      <c r="O7" s="55"/>
      <c r="P7" s="55"/>
      <c r="Q7" s="24"/>
      <c r="R7" s="24"/>
      <c r="S7" s="24"/>
    </row>
    <row r="8" s="2" customFormat="1" ht="25" customHeight="1" spans="1:19">
      <c r="A8" s="30" t="s">
        <v>85</v>
      </c>
      <c r="B8" s="31" t="s">
        <v>86</v>
      </c>
      <c r="C8" s="32"/>
      <c r="D8" s="32"/>
      <c r="E8" s="33"/>
      <c r="F8" s="32"/>
      <c r="G8" s="33"/>
      <c r="H8" s="29">
        <f>SUM(I8:L8)</f>
        <v>4783.5</v>
      </c>
      <c r="I8" s="56">
        <f>I9+I14+I15+I28+I40+I41+I42+I47</f>
        <v>4478.5</v>
      </c>
      <c r="J8" s="56">
        <f>J9+J14+J15+J28+J40+J41+J42+J47</f>
        <v>305</v>
      </c>
      <c r="K8" s="56">
        <f>K9+K14+K15+K28+K40+K41+K42+K47</f>
        <v>0</v>
      </c>
      <c r="L8" s="56">
        <f>L9+L14+L15+L28+L40+L41+L42+L47</f>
        <v>0</v>
      </c>
      <c r="M8" s="57"/>
      <c r="N8" s="58"/>
      <c r="O8" s="58"/>
      <c r="P8" s="58"/>
      <c r="Q8" s="58"/>
      <c r="R8" s="58"/>
      <c r="S8" s="58"/>
    </row>
    <row r="9" s="3" customFormat="1" ht="25" customHeight="1" spans="1:19">
      <c r="A9" s="30" t="s">
        <v>87</v>
      </c>
      <c r="B9" s="31" t="s">
        <v>88</v>
      </c>
      <c r="C9" s="32"/>
      <c r="D9" s="32"/>
      <c r="E9" s="33"/>
      <c r="F9" s="32"/>
      <c r="G9" s="33"/>
      <c r="H9" s="29">
        <f t="shared" ref="H9:H55" si="0">SUM(I9:L9)</f>
        <v>2624.4</v>
      </c>
      <c r="I9" s="29">
        <f>SUM(I10:I13)</f>
        <v>2624.4</v>
      </c>
      <c r="J9" s="29">
        <f>SUM(J10:J13)</f>
        <v>0</v>
      </c>
      <c r="K9" s="29">
        <f>SUM(K10:K13)</f>
        <v>0</v>
      </c>
      <c r="L9" s="29">
        <f>SUM(L10:L13)</f>
        <v>0</v>
      </c>
      <c r="M9" s="41"/>
      <c r="N9" s="58"/>
      <c r="O9" s="58"/>
      <c r="P9" s="58"/>
      <c r="Q9" s="75"/>
      <c r="R9" s="75"/>
      <c r="S9" s="75"/>
    </row>
    <row r="10" s="4" customFormat="1" ht="200" customHeight="1" spans="1:19">
      <c r="A10" s="30">
        <v>1</v>
      </c>
      <c r="B10" s="34" t="s">
        <v>89</v>
      </c>
      <c r="C10" s="32" t="s">
        <v>90</v>
      </c>
      <c r="D10" s="35" t="s">
        <v>91</v>
      </c>
      <c r="E10" s="36" t="s">
        <v>92</v>
      </c>
      <c r="F10" s="32" t="s">
        <v>93</v>
      </c>
      <c r="G10" s="37" t="s">
        <v>94</v>
      </c>
      <c r="H10" s="29">
        <f t="shared" si="0"/>
        <v>1340</v>
      </c>
      <c r="I10" s="59">
        <v>1340</v>
      </c>
      <c r="J10" s="59">
        <v>0</v>
      </c>
      <c r="K10" s="59"/>
      <c r="L10" s="59"/>
      <c r="M10" s="37" t="s">
        <v>95</v>
      </c>
      <c r="N10" s="60">
        <v>54</v>
      </c>
      <c r="O10" s="61">
        <v>1.0363</v>
      </c>
      <c r="P10" s="61">
        <v>3.73</v>
      </c>
      <c r="Q10" s="76" t="s">
        <v>96</v>
      </c>
      <c r="R10" s="76" t="s">
        <v>96</v>
      </c>
      <c r="S10" s="75"/>
    </row>
    <row r="11" s="3" customFormat="1" ht="208" customHeight="1" spans="1:19">
      <c r="A11" s="30">
        <v>2</v>
      </c>
      <c r="B11" s="34" t="s">
        <v>97</v>
      </c>
      <c r="C11" s="32" t="s">
        <v>90</v>
      </c>
      <c r="D11" s="35" t="s">
        <v>91</v>
      </c>
      <c r="E11" s="38" t="s">
        <v>92</v>
      </c>
      <c r="F11" s="29" t="s">
        <v>98</v>
      </c>
      <c r="G11" s="34" t="s">
        <v>99</v>
      </c>
      <c r="H11" s="29">
        <f t="shared" si="0"/>
        <v>954.4</v>
      </c>
      <c r="I11" s="29">
        <v>954.4</v>
      </c>
      <c r="J11" s="29">
        <v>0</v>
      </c>
      <c r="K11" s="29"/>
      <c r="L11" s="29"/>
      <c r="M11" s="62" t="s">
        <v>100</v>
      </c>
      <c r="N11" s="41">
        <v>1</v>
      </c>
      <c r="O11" s="63">
        <v>0.05</v>
      </c>
      <c r="P11" s="63">
        <v>0.2</v>
      </c>
      <c r="Q11" s="36" t="s">
        <v>101</v>
      </c>
      <c r="R11" s="47" t="s">
        <v>102</v>
      </c>
      <c r="S11" s="75"/>
    </row>
    <row r="12" s="3" customFormat="1" ht="166" customHeight="1" spans="1:19">
      <c r="A12" s="30">
        <v>3</v>
      </c>
      <c r="B12" s="34" t="s">
        <v>103</v>
      </c>
      <c r="C12" s="32" t="s">
        <v>90</v>
      </c>
      <c r="D12" s="35" t="s">
        <v>91</v>
      </c>
      <c r="E12" s="38" t="s">
        <v>92</v>
      </c>
      <c r="F12" s="29" t="s">
        <v>104</v>
      </c>
      <c r="G12" s="34" t="s">
        <v>105</v>
      </c>
      <c r="H12" s="29">
        <f t="shared" si="0"/>
        <v>120</v>
      </c>
      <c r="I12" s="29">
        <v>120</v>
      </c>
      <c r="J12" s="29">
        <v>0</v>
      </c>
      <c r="K12" s="29"/>
      <c r="L12" s="29"/>
      <c r="M12" s="64" t="s">
        <v>106</v>
      </c>
      <c r="N12" s="58">
        <v>1</v>
      </c>
      <c r="O12" s="58">
        <v>0.0391</v>
      </c>
      <c r="P12" s="58">
        <v>0.07</v>
      </c>
      <c r="Q12" s="32" t="s">
        <v>107</v>
      </c>
      <c r="R12" s="32" t="s">
        <v>108</v>
      </c>
      <c r="S12" s="75"/>
    </row>
    <row r="13" s="3" customFormat="1" ht="102" customHeight="1" spans="1:19">
      <c r="A13" s="30">
        <v>4</v>
      </c>
      <c r="B13" s="34" t="s">
        <v>109</v>
      </c>
      <c r="C13" s="32" t="s">
        <v>90</v>
      </c>
      <c r="D13" s="35" t="s">
        <v>91</v>
      </c>
      <c r="E13" s="36" t="s">
        <v>110</v>
      </c>
      <c r="F13" s="29" t="s">
        <v>111</v>
      </c>
      <c r="G13" s="34" t="s">
        <v>112</v>
      </c>
      <c r="H13" s="29">
        <f t="shared" si="0"/>
        <v>210</v>
      </c>
      <c r="I13" s="29">
        <v>210</v>
      </c>
      <c r="J13" s="29">
        <v>0</v>
      </c>
      <c r="K13" s="29"/>
      <c r="L13" s="29"/>
      <c r="M13" s="48" t="s">
        <v>113</v>
      </c>
      <c r="N13" s="32">
        <v>3</v>
      </c>
      <c r="O13" s="58">
        <f>0.012+0.0107+0.0067</f>
        <v>0.0294</v>
      </c>
      <c r="P13" s="58">
        <f>0.0495+0.042+0.0273</f>
        <v>0.1188</v>
      </c>
      <c r="Q13" s="48" t="s">
        <v>114</v>
      </c>
      <c r="R13" s="48" t="s">
        <v>114</v>
      </c>
      <c r="S13" s="75"/>
    </row>
    <row r="14" s="3" customFormat="1" ht="111" customHeight="1" spans="1:19">
      <c r="A14" s="30" t="s">
        <v>115</v>
      </c>
      <c r="B14" s="34" t="s">
        <v>116</v>
      </c>
      <c r="C14" s="32" t="s">
        <v>90</v>
      </c>
      <c r="D14" s="35" t="s">
        <v>91</v>
      </c>
      <c r="E14" s="38" t="s">
        <v>92</v>
      </c>
      <c r="F14" s="29" t="s">
        <v>93</v>
      </c>
      <c r="G14" s="34" t="s">
        <v>117</v>
      </c>
      <c r="H14" s="29">
        <f t="shared" si="0"/>
        <v>200</v>
      </c>
      <c r="I14" s="29">
        <v>200</v>
      </c>
      <c r="J14" s="29">
        <v>0</v>
      </c>
      <c r="K14" s="29"/>
      <c r="L14" s="29"/>
      <c r="M14" s="64" t="s">
        <v>118</v>
      </c>
      <c r="N14" s="58">
        <v>11</v>
      </c>
      <c r="O14" s="58">
        <v>0.082</v>
      </c>
      <c r="P14" s="58">
        <v>0.41</v>
      </c>
      <c r="Q14" s="32" t="s">
        <v>119</v>
      </c>
      <c r="R14" s="32" t="s">
        <v>120</v>
      </c>
      <c r="S14" s="75"/>
    </row>
    <row r="15" s="3" customFormat="1" ht="60" customHeight="1" spans="1:19">
      <c r="A15" s="30" t="s">
        <v>121</v>
      </c>
      <c r="B15" s="34" t="s">
        <v>122</v>
      </c>
      <c r="C15" s="32" t="s">
        <v>90</v>
      </c>
      <c r="D15" s="35" t="s">
        <v>91</v>
      </c>
      <c r="E15" s="38"/>
      <c r="F15" s="29"/>
      <c r="G15" s="34" t="s">
        <v>123</v>
      </c>
      <c r="H15" s="29">
        <f t="shared" si="0"/>
        <v>400</v>
      </c>
      <c r="I15" s="29">
        <f>SUM(I16:I27)</f>
        <v>400</v>
      </c>
      <c r="J15" s="29">
        <f>SUM(J16:J27)</f>
        <v>0</v>
      </c>
      <c r="K15" s="29">
        <f>SUM(K16:K27)</f>
        <v>0</v>
      </c>
      <c r="L15" s="29">
        <f>SUM(L16:L27)</f>
        <v>0</v>
      </c>
      <c r="M15" s="48"/>
      <c r="N15" s="58"/>
      <c r="O15" s="58"/>
      <c r="P15" s="58"/>
      <c r="Q15" s="32"/>
      <c r="R15" s="29"/>
      <c r="S15" s="75"/>
    </row>
    <row r="16" s="3" customFormat="1" ht="82" customHeight="1" spans="1:19">
      <c r="A16" s="30">
        <v>1</v>
      </c>
      <c r="B16" s="39" t="s">
        <v>124</v>
      </c>
      <c r="C16" s="32" t="s">
        <v>90</v>
      </c>
      <c r="D16" s="32"/>
      <c r="E16" s="36" t="s">
        <v>125</v>
      </c>
      <c r="F16" s="32" t="s">
        <v>126</v>
      </c>
      <c r="G16" s="40" t="s">
        <v>127</v>
      </c>
      <c r="H16" s="29">
        <f t="shared" si="0"/>
        <v>19.3</v>
      </c>
      <c r="I16" s="29">
        <v>19.3</v>
      </c>
      <c r="J16" s="29">
        <v>0</v>
      </c>
      <c r="K16" s="29"/>
      <c r="L16" s="29"/>
      <c r="M16" s="65" t="s">
        <v>128</v>
      </c>
      <c r="N16" s="58">
        <v>2</v>
      </c>
      <c r="O16" s="58">
        <v>0.0664</v>
      </c>
      <c r="P16" s="58">
        <v>0.2324</v>
      </c>
      <c r="Q16" s="32" t="s">
        <v>96</v>
      </c>
      <c r="R16" s="32" t="s">
        <v>129</v>
      </c>
      <c r="S16" s="75"/>
    </row>
    <row r="17" s="3" customFormat="1" ht="103" customHeight="1" spans="1:19">
      <c r="A17" s="30">
        <v>2</v>
      </c>
      <c r="B17" s="39" t="s">
        <v>130</v>
      </c>
      <c r="C17" s="32" t="s">
        <v>90</v>
      </c>
      <c r="D17" s="32"/>
      <c r="E17" s="36" t="s">
        <v>125</v>
      </c>
      <c r="F17" s="32" t="s">
        <v>131</v>
      </c>
      <c r="G17" s="40" t="s">
        <v>132</v>
      </c>
      <c r="H17" s="29">
        <f t="shared" si="0"/>
        <v>41.1</v>
      </c>
      <c r="I17" s="29">
        <v>41.1</v>
      </c>
      <c r="J17" s="29">
        <v>0</v>
      </c>
      <c r="K17" s="29"/>
      <c r="L17" s="29"/>
      <c r="M17" s="65" t="s">
        <v>128</v>
      </c>
      <c r="N17" s="58">
        <v>4</v>
      </c>
      <c r="O17" s="58">
        <v>0.0924</v>
      </c>
      <c r="P17" s="58">
        <v>0.3251</v>
      </c>
      <c r="Q17" s="32" t="s">
        <v>96</v>
      </c>
      <c r="R17" s="32" t="s">
        <v>133</v>
      </c>
      <c r="S17" s="75"/>
    </row>
    <row r="18" s="3" customFormat="1" ht="116" customHeight="1" spans="1:19">
      <c r="A18" s="30">
        <v>3</v>
      </c>
      <c r="B18" s="39" t="s">
        <v>134</v>
      </c>
      <c r="C18" s="32" t="s">
        <v>90</v>
      </c>
      <c r="D18" s="32"/>
      <c r="E18" s="36" t="s">
        <v>125</v>
      </c>
      <c r="F18" s="41" t="s">
        <v>135</v>
      </c>
      <c r="G18" s="40" t="s">
        <v>136</v>
      </c>
      <c r="H18" s="29">
        <f t="shared" si="0"/>
        <v>32.7</v>
      </c>
      <c r="I18" s="29">
        <v>32.7</v>
      </c>
      <c r="J18" s="29">
        <v>0</v>
      </c>
      <c r="K18" s="29"/>
      <c r="L18" s="29"/>
      <c r="M18" s="65" t="s">
        <v>128</v>
      </c>
      <c r="N18" s="58">
        <v>2</v>
      </c>
      <c r="O18" s="58">
        <v>0.1051</v>
      </c>
      <c r="P18" s="58">
        <v>0.4204</v>
      </c>
      <c r="Q18" s="32" t="s">
        <v>96</v>
      </c>
      <c r="R18" s="32" t="s">
        <v>137</v>
      </c>
      <c r="S18" s="75"/>
    </row>
    <row r="19" s="3" customFormat="1" ht="110" customHeight="1" spans="1:19">
      <c r="A19" s="30">
        <v>4</v>
      </c>
      <c r="B19" s="39" t="s">
        <v>138</v>
      </c>
      <c r="C19" s="32" t="s">
        <v>90</v>
      </c>
      <c r="D19" s="32"/>
      <c r="E19" s="36" t="s">
        <v>125</v>
      </c>
      <c r="F19" s="41" t="s">
        <v>139</v>
      </c>
      <c r="G19" s="40" t="s">
        <v>140</v>
      </c>
      <c r="H19" s="29">
        <f t="shared" si="0"/>
        <v>42</v>
      </c>
      <c r="I19" s="29">
        <v>42</v>
      </c>
      <c r="J19" s="29">
        <v>0</v>
      </c>
      <c r="K19" s="29"/>
      <c r="L19" s="29"/>
      <c r="M19" s="65" t="s">
        <v>128</v>
      </c>
      <c r="N19" s="58">
        <v>5</v>
      </c>
      <c r="O19" s="58">
        <v>0.0974</v>
      </c>
      <c r="P19" s="58">
        <v>0.3409</v>
      </c>
      <c r="Q19" s="32" t="s">
        <v>96</v>
      </c>
      <c r="R19" s="32" t="s">
        <v>141</v>
      </c>
      <c r="S19" s="75"/>
    </row>
    <row r="20" s="3" customFormat="1" ht="93" customHeight="1" spans="1:19">
      <c r="A20" s="30">
        <v>5</v>
      </c>
      <c r="B20" s="39" t="s">
        <v>142</v>
      </c>
      <c r="C20" s="32" t="s">
        <v>90</v>
      </c>
      <c r="D20" s="32"/>
      <c r="E20" s="36" t="s">
        <v>125</v>
      </c>
      <c r="F20" s="41" t="s">
        <v>143</v>
      </c>
      <c r="G20" s="40" t="s">
        <v>144</v>
      </c>
      <c r="H20" s="29">
        <f t="shared" si="0"/>
        <v>31.3</v>
      </c>
      <c r="I20" s="29">
        <v>31.3</v>
      </c>
      <c r="J20" s="29">
        <v>0</v>
      </c>
      <c r="K20" s="29"/>
      <c r="L20" s="29"/>
      <c r="M20" s="65" t="s">
        <v>128</v>
      </c>
      <c r="N20" s="58">
        <v>4</v>
      </c>
      <c r="O20" s="58">
        <v>0.0613</v>
      </c>
      <c r="P20" s="58">
        <v>0.2146</v>
      </c>
      <c r="Q20" s="32" t="s">
        <v>96</v>
      </c>
      <c r="R20" s="32" t="s">
        <v>145</v>
      </c>
      <c r="S20" s="75"/>
    </row>
    <row r="21" s="3" customFormat="1" ht="114" customHeight="1" spans="1:19">
      <c r="A21" s="30">
        <v>6</v>
      </c>
      <c r="B21" s="39" t="s">
        <v>146</v>
      </c>
      <c r="C21" s="32" t="s">
        <v>90</v>
      </c>
      <c r="D21" s="32"/>
      <c r="E21" s="36" t="s">
        <v>125</v>
      </c>
      <c r="F21" s="41" t="s">
        <v>147</v>
      </c>
      <c r="G21" s="40" t="s">
        <v>148</v>
      </c>
      <c r="H21" s="29">
        <f t="shared" si="0"/>
        <v>22.1</v>
      </c>
      <c r="I21" s="29">
        <v>22.1</v>
      </c>
      <c r="J21" s="29">
        <v>0</v>
      </c>
      <c r="K21" s="29"/>
      <c r="L21" s="29"/>
      <c r="M21" s="65" t="s">
        <v>128</v>
      </c>
      <c r="N21" s="58">
        <v>2</v>
      </c>
      <c r="O21" s="58">
        <v>0.0983</v>
      </c>
      <c r="P21" s="58">
        <v>0.3538</v>
      </c>
      <c r="Q21" s="32" t="s">
        <v>96</v>
      </c>
      <c r="R21" s="32" t="s">
        <v>149</v>
      </c>
      <c r="S21" s="75"/>
    </row>
    <row r="22" s="3" customFormat="1" ht="114" customHeight="1" spans="1:19">
      <c r="A22" s="30">
        <v>7</v>
      </c>
      <c r="B22" s="39" t="s">
        <v>150</v>
      </c>
      <c r="C22" s="32" t="s">
        <v>90</v>
      </c>
      <c r="D22" s="32"/>
      <c r="E22" s="36" t="s">
        <v>125</v>
      </c>
      <c r="F22" s="32" t="s">
        <v>151</v>
      </c>
      <c r="G22" s="40" t="s">
        <v>152</v>
      </c>
      <c r="H22" s="29">
        <f t="shared" si="0"/>
        <v>9.4</v>
      </c>
      <c r="I22" s="29">
        <v>9.4</v>
      </c>
      <c r="J22" s="29">
        <v>0</v>
      </c>
      <c r="K22" s="29"/>
      <c r="L22" s="29"/>
      <c r="M22" s="65" t="s">
        <v>128</v>
      </c>
      <c r="N22" s="58">
        <v>2</v>
      </c>
      <c r="O22" s="58">
        <v>0.0741</v>
      </c>
      <c r="P22" s="58">
        <v>0.2667</v>
      </c>
      <c r="Q22" s="32" t="s">
        <v>96</v>
      </c>
      <c r="R22" s="32" t="s">
        <v>153</v>
      </c>
      <c r="S22" s="75"/>
    </row>
    <row r="23" s="3" customFormat="1" ht="114" customHeight="1" spans="1:19">
      <c r="A23" s="30">
        <v>8</v>
      </c>
      <c r="B23" s="39" t="s">
        <v>154</v>
      </c>
      <c r="C23" s="32" t="s">
        <v>90</v>
      </c>
      <c r="D23" s="32"/>
      <c r="E23" s="36" t="s">
        <v>125</v>
      </c>
      <c r="F23" s="32" t="s">
        <v>155</v>
      </c>
      <c r="G23" s="40" t="s">
        <v>156</v>
      </c>
      <c r="H23" s="29">
        <f t="shared" si="0"/>
        <v>73.9</v>
      </c>
      <c r="I23" s="29">
        <v>73.9</v>
      </c>
      <c r="J23" s="29">
        <v>0</v>
      </c>
      <c r="K23" s="29"/>
      <c r="L23" s="29"/>
      <c r="M23" s="65" t="s">
        <v>128</v>
      </c>
      <c r="N23" s="58">
        <v>2</v>
      </c>
      <c r="O23" s="58">
        <v>0.0995</v>
      </c>
      <c r="P23" s="58">
        <v>0.3681</v>
      </c>
      <c r="Q23" s="32" t="s">
        <v>96</v>
      </c>
      <c r="R23" s="32" t="s">
        <v>157</v>
      </c>
      <c r="S23" s="75"/>
    </row>
    <row r="24" s="3" customFormat="1" ht="114" customHeight="1" spans="1:19">
      <c r="A24" s="30">
        <v>9</v>
      </c>
      <c r="B24" s="39" t="s">
        <v>158</v>
      </c>
      <c r="C24" s="32" t="s">
        <v>90</v>
      </c>
      <c r="D24" s="32"/>
      <c r="E24" s="36" t="s">
        <v>125</v>
      </c>
      <c r="F24" s="32" t="s">
        <v>159</v>
      </c>
      <c r="G24" s="40" t="s">
        <v>160</v>
      </c>
      <c r="H24" s="29">
        <f t="shared" si="0"/>
        <v>36.3</v>
      </c>
      <c r="I24" s="29">
        <v>36.3</v>
      </c>
      <c r="J24" s="29">
        <v>0</v>
      </c>
      <c r="K24" s="29"/>
      <c r="L24" s="29"/>
      <c r="M24" s="65" t="s">
        <v>128</v>
      </c>
      <c r="N24" s="58">
        <v>4</v>
      </c>
      <c r="O24" s="58">
        <v>0.0646</v>
      </c>
      <c r="P24" s="58">
        <v>0.2519</v>
      </c>
      <c r="Q24" s="32" t="s">
        <v>96</v>
      </c>
      <c r="R24" s="32" t="s">
        <v>161</v>
      </c>
      <c r="S24" s="75"/>
    </row>
    <row r="25" s="3" customFormat="1" ht="114" customHeight="1" spans="1:19">
      <c r="A25" s="30">
        <v>10</v>
      </c>
      <c r="B25" s="39" t="s">
        <v>162</v>
      </c>
      <c r="C25" s="32" t="s">
        <v>90</v>
      </c>
      <c r="D25" s="32"/>
      <c r="E25" s="36" t="s">
        <v>125</v>
      </c>
      <c r="F25" s="32" t="s">
        <v>163</v>
      </c>
      <c r="G25" s="40" t="s">
        <v>164</v>
      </c>
      <c r="H25" s="29">
        <f t="shared" si="0"/>
        <v>24.9</v>
      </c>
      <c r="I25" s="29">
        <v>24.9</v>
      </c>
      <c r="J25" s="29">
        <v>0</v>
      </c>
      <c r="K25" s="29"/>
      <c r="L25" s="29"/>
      <c r="M25" s="65" t="s">
        <v>128</v>
      </c>
      <c r="N25" s="58">
        <v>2</v>
      </c>
      <c r="O25" s="58">
        <v>0.0714</v>
      </c>
      <c r="P25" s="58">
        <v>0.2713</v>
      </c>
      <c r="Q25" s="32" t="s">
        <v>96</v>
      </c>
      <c r="R25" s="32" t="s">
        <v>165</v>
      </c>
      <c r="S25" s="75"/>
    </row>
    <row r="26" s="3" customFormat="1" ht="114" customHeight="1" spans="1:19">
      <c r="A26" s="30">
        <v>11</v>
      </c>
      <c r="B26" s="39" t="s">
        <v>166</v>
      </c>
      <c r="C26" s="32" t="s">
        <v>90</v>
      </c>
      <c r="D26" s="32"/>
      <c r="E26" s="36" t="s">
        <v>125</v>
      </c>
      <c r="F26" s="32" t="s">
        <v>167</v>
      </c>
      <c r="G26" s="40" t="s">
        <v>168</v>
      </c>
      <c r="H26" s="29">
        <f t="shared" si="0"/>
        <v>26</v>
      </c>
      <c r="I26" s="29">
        <v>26</v>
      </c>
      <c r="J26" s="29">
        <v>0</v>
      </c>
      <c r="K26" s="29"/>
      <c r="L26" s="29"/>
      <c r="M26" s="65" t="s">
        <v>128</v>
      </c>
      <c r="N26" s="58">
        <v>3</v>
      </c>
      <c r="O26" s="58">
        <v>0.1007</v>
      </c>
      <c r="P26" s="58">
        <v>0.3625</v>
      </c>
      <c r="Q26" s="32" t="s">
        <v>96</v>
      </c>
      <c r="R26" s="32" t="s">
        <v>169</v>
      </c>
      <c r="S26" s="75"/>
    </row>
    <row r="27" s="3" customFormat="1" ht="119" customHeight="1" spans="1:19">
      <c r="A27" s="30">
        <v>12</v>
      </c>
      <c r="B27" s="39" t="s">
        <v>170</v>
      </c>
      <c r="C27" s="32" t="s">
        <v>90</v>
      </c>
      <c r="D27" s="32"/>
      <c r="E27" s="36" t="s">
        <v>125</v>
      </c>
      <c r="F27" s="29" t="s">
        <v>151</v>
      </c>
      <c r="G27" s="40" t="s">
        <v>171</v>
      </c>
      <c r="H27" s="29">
        <f t="shared" si="0"/>
        <v>41</v>
      </c>
      <c r="I27" s="29">
        <v>41</v>
      </c>
      <c r="J27" s="29">
        <v>0</v>
      </c>
      <c r="K27" s="29"/>
      <c r="L27" s="29"/>
      <c r="M27" s="65" t="s">
        <v>128</v>
      </c>
      <c r="N27" s="58">
        <v>2</v>
      </c>
      <c r="O27" s="58">
        <v>0.1153</v>
      </c>
      <c r="P27" s="58">
        <v>0.4153</v>
      </c>
      <c r="Q27" s="32" t="s">
        <v>96</v>
      </c>
      <c r="R27" s="32" t="s">
        <v>172</v>
      </c>
      <c r="S27" s="75"/>
    </row>
    <row r="28" s="3" customFormat="1" ht="33" customHeight="1" spans="1:19">
      <c r="A28" s="30" t="s">
        <v>173</v>
      </c>
      <c r="B28" s="34" t="s">
        <v>174</v>
      </c>
      <c r="C28" s="32" t="s">
        <v>90</v>
      </c>
      <c r="D28" s="42" t="s">
        <v>91</v>
      </c>
      <c r="E28" s="38" t="s">
        <v>92</v>
      </c>
      <c r="F28" s="29"/>
      <c r="G28" s="34" t="s">
        <v>175</v>
      </c>
      <c r="H28" s="29">
        <f t="shared" si="0"/>
        <v>490.1</v>
      </c>
      <c r="I28" s="29">
        <f>SUM(I29:I39)</f>
        <v>490.1</v>
      </c>
      <c r="J28" s="29">
        <f>SUM(J29:J39)</f>
        <v>0</v>
      </c>
      <c r="K28" s="29">
        <f>SUM(K29:K39)</f>
        <v>0</v>
      </c>
      <c r="L28" s="29">
        <f>SUM(L29:L39)</f>
        <v>0</v>
      </c>
      <c r="M28" s="48"/>
      <c r="N28" s="58"/>
      <c r="O28" s="58"/>
      <c r="P28" s="58"/>
      <c r="Q28" s="32"/>
      <c r="R28" s="29"/>
      <c r="S28" s="75"/>
    </row>
    <row r="29" s="3" customFormat="1" ht="55" customHeight="1" spans="1:19">
      <c r="A29" s="30">
        <v>1</v>
      </c>
      <c r="B29" s="39" t="s">
        <v>176</v>
      </c>
      <c r="C29" s="32" t="s">
        <v>90</v>
      </c>
      <c r="D29" s="32"/>
      <c r="E29" s="38" t="s">
        <v>92</v>
      </c>
      <c r="F29" s="32" t="s">
        <v>126</v>
      </c>
      <c r="G29" s="39" t="s">
        <v>177</v>
      </c>
      <c r="H29" s="29">
        <f t="shared" si="0"/>
        <v>13</v>
      </c>
      <c r="I29" s="29">
        <v>13</v>
      </c>
      <c r="J29" s="29">
        <v>0</v>
      </c>
      <c r="K29" s="29"/>
      <c r="L29" s="29"/>
      <c r="M29" s="64" t="s">
        <v>178</v>
      </c>
      <c r="N29" s="58">
        <v>1</v>
      </c>
      <c r="O29" s="58">
        <v>0.001</v>
      </c>
      <c r="P29" s="58">
        <v>0.0045</v>
      </c>
      <c r="Q29" s="32" t="s">
        <v>107</v>
      </c>
      <c r="R29" s="32" t="s">
        <v>108</v>
      </c>
      <c r="S29" s="75"/>
    </row>
    <row r="30" s="3" customFormat="1" ht="55" customHeight="1" spans="1:19">
      <c r="A30" s="30">
        <v>2</v>
      </c>
      <c r="B30" s="43" t="s">
        <v>179</v>
      </c>
      <c r="C30" s="32" t="s">
        <v>90</v>
      </c>
      <c r="D30" s="32"/>
      <c r="E30" s="38" t="s">
        <v>92</v>
      </c>
      <c r="F30" s="32" t="s">
        <v>131</v>
      </c>
      <c r="G30" s="44" t="s">
        <v>180</v>
      </c>
      <c r="H30" s="29">
        <f t="shared" si="0"/>
        <v>97.5</v>
      </c>
      <c r="I30" s="29">
        <v>97.5</v>
      </c>
      <c r="J30" s="29">
        <v>0</v>
      </c>
      <c r="K30" s="29"/>
      <c r="L30" s="29"/>
      <c r="M30" s="64" t="s">
        <v>178</v>
      </c>
      <c r="N30" s="58">
        <v>1</v>
      </c>
      <c r="O30" s="58">
        <v>0.0075</v>
      </c>
      <c r="P30" s="58">
        <v>0.0299</v>
      </c>
      <c r="Q30" s="32" t="s">
        <v>107</v>
      </c>
      <c r="R30" s="32" t="s">
        <v>181</v>
      </c>
      <c r="S30" s="75"/>
    </row>
    <row r="31" s="3" customFormat="1" ht="55" customHeight="1" spans="1:19">
      <c r="A31" s="30">
        <v>3</v>
      </c>
      <c r="B31" s="44" t="s">
        <v>182</v>
      </c>
      <c r="C31" s="32" t="s">
        <v>90</v>
      </c>
      <c r="D31" s="32"/>
      <c r="E31" s="38" t="s">
        <v>92</v>
      </c>
      <c r="F31" s="41" t="s">
        <v>135</v>
      </c>
      <c r="G31" s="39" t="s">
        <v>183</v>
      </c>
      <c r="H31" s="29">
        <f t="shared" si="0"/>
        <v>83.2</v>
      </c>
      <c r="I31" s="29">
        <v>83.2</v>
      </c>
      <c r="J31" s="29">
        <v>0</v>
      </c>
      <c r="K31" s="29"/>
      <c r="L31" s="29"/>
      <c r="M31" s="64" t="s">
        <v>178</v>
      </c>
      <c r="N31" s="58">
        <v>1</v>
      </c>
      <c r="O31" s="58">
        <v>0.0064</v>
      </c>
      <c r="P31" s="58">
        <v>0.0284</v>
      </c>
      <c r="Q31" s="32" t="s">
        <v>107</v>
      </c>
      <c r="R31" s="41" t="s">
        <v>184</v>
      </c>
      <c r="S31" s="75"/>
    </row>
    <row r="32" s="3" customFormat="1" ht="55" customHeight="1" spans="1:19">
      <c r="A32" s="30">
        <v>4</v>
      </c>
      <c r="B32" s="44" t="s">
        <v>185</v>
      </c>
      <c r="C32" s="32" t="s">
        <v>90</v>
      </c>
      <c r="D32" s="32"/>
      <c r="E32" s="38" t="s">
        <v>92</v>
      </c>
      <c r="F32" s="41" t="s">
        <v>139</v>
      </c>
      <c r="G32" s="39" t="s">
        <v>186</v>
      </c>
      <c r="H32" s="29">
        <f t="shared" si="0"/>
        <v>2.6</v>
      </c>
      <c r="I32" s="29">
        <v>2.6</v>
      </c>
      <c r="J32" s="29">
        <v>0</v>
      </c>
      <c r="K32" s="29"/>
      <c r="L32" s="29"/>
      <c r="M32" s="64" t="s">
        <v>178</v>
      </c>
      <c r="N32" s="58">
        <v>1</v>
      </c>
      <c r="O32" s="58">
        <v>0.0002</v>
      </c>
      <c r="P32" s="58">
        <v>0.0006</v>
      </c>
      <c r="Q32" s="32" t="s">
        <v>107</v>
      </c>
      <c r="R32" s="41" t="s">
        <v>187</v>
      </c>
      <c r="S32" s="75"/>
    </row>
    <row r="33" s="3" customFormat="1" ht="55" customHeight="1" spans="1:19">
      <c r="A33" s="30">
        <v>5</v>
      </c>
      <c r="B33" s="44" t="s">
        <v>188</v>
      </c>
      <c r="C33" s="32" t="s">
        <v>90</v>
      </c>
      <c r="D33" s="32"/>
      <c r="E33" s="36" t="s">
        <v>189</v>
      </c>
      <c r="F33" s="41" t="s">
        <v>143</v>
      </c>
      <c r="G33" s="39" t="s">
        <v>190</v>
      </c>
      <c r="H33" s="29">
        <f t="shared" si="0"/>
        <v>22.1</v>
      </c>
      <c r="I33" s="29">
        <v>22.1</v>
      </c>
      <c r="J33" s="29">
        <v>0</v>
      </c>
      <c r="K33" s="29"/>
      <c r="L33" s="29"/>
      <c r="M33" s="64" t="s">
        <v>178</v>
      </c>
      <c r="N33" s="58">
        <v>1</v>
      </c>
      <c r="O33" s="58">
        <v>0.0017</v>
      </c>
      <c r="P33" s="58">
        <v>0.0082</v>
      </c>
      <c r="Q33" s="32" t="s">
        <v>107</v>
      </c>
      <c r="R33" s="41" t="s">
        <v>191</v>
      </c>
      <c r="S33" s="75"/>
    </row>
    <row r="34" s="3" customFormat="1" ht="55" customHeight="1" spans="1:19">
      <c r="A34" s="30">
        <v>6</v>
      </c>
      <c r="B34" s="44" t="s">
        <v>192</v>
      </c>
      <c r="C34" s="32" t="s">
        <v>90</v>
      </c>
      <c r="D34" s="32"/>
      <c r="E34" s="36" t="s">
        <v>189</v>
      </c>
      <c r="F34" s="41" t="s">
        <v>147</v>
      </c>
      <c r="G34" s="39" t="s">
        <v>193</v>
      </c>
      <c r="H34" s="29">
        <f t="shared" si="0"/>
        <v>11.7</v>
      </c>
      <c r="I34" s="29">
        <v>11.7</v>
      </c>
      <c r="J34" s="29">
        <v>0</v>
      </c>
      <c r="K34" s="29"/>
      <c r="L34" s="29"/>
      <c r="M34" s="64" t="s">
        <v>178</v>
      </c>
      <c r="N34" s="58"/>
      <c r="O34" s="58">
        <v>0.0009</v>
      </c>
      <c r="P34" s="58">
        <v>0.0047</v>
      </c>
      <c r="Q34" s="32" t="s">
        <v>107</v>
      </c>
      <c r="R34" s="41" t="s">
        <v>194</v>
      </c>
      <c r="S34" s="75"/>
    </row>
    <row r="35" s="3" customFormat="1" ht="85" customHeight="1" spans="1:19">
      <c r="A35" s="30">
        <v>7</v>
      </c>
      <c r="B35" s="44" t="s">
        <v>195</v>
      </c>
      <c r="C35" s="32" t="s">
        <v>90</v>
      </c>
      <c r="D35" s="32"/>
      <c r="E35" s="36" t="s">
        <v>189</v>
      </c>
      <c r="F35" s="32" t="s">
        <v>151</v>
      </c>
      <c r="G35" s="39" t="s">
        <v>196</v>
      </c>
      <c r="H35" s="29">
        <f t="shared" si="0"/>
        <v>146.9</v>
      </c>
      <c r="I35" s="29">
        <v>146.9</v>
      </c>
      <c r="J35" s="29">
        <v>0</v>
      </c>
      <c r="K35" s="29"/>
      <c r="L35" s="29"/>
      <c r="M35" s="64" t="s">
        <v>178</v>
      </c>
      <c r="N35" s="58">
        <v>1</v>
      </c>
      <c r="O35" s="58">
        <v>0.0113</v>
      </c>
      <c r="P35" s="58">
        <v>0.0219</v>
      </c>
      <c r="Q35" s="32" t="s">
        <v>107</v>
      </c>
      <c r="R35" s="32" t="s">
        <v>197</v>
      </c>
      <c r="S35" s="75"/>
    </row>
    <row r="36" s="3" customFormat="1" ht="93" customHeight="1" spans="1:19">
      <c r="A36" s="30">
        <v>8</v>
      </c>
      <c r="B36" s="44" t="s">
        <v>198</v>
      </c>
      <c r="C36" s="32" t="s">
        <v>90</v>
      </c>
      <c r="D36" s="32"/>
      <c r="E36" s="36" t="s">
        <v>189</v>
      </c>
      <c r="F36" s="32" t="s">
        <v>155</v>
      </c>
      <c r="G36" s="39" t="s">
        <v>199</v>
      </c>
      <c r="H36" s="29">
        <f t="shared" si="0"/>
        <v>40.3</v>
      </c>
      <c r="I36" s="29">
        <v>40.3</v>
      </c>
      <c r="J36" s="29">
        <v>0</v>
      </c>
      <c r="K36" s="29"/>
      <c r="L36" s="29"/>
      <c r="M36" s="64" t="s">
        <v>178</v>
      </c>
      <c r="N36" s="58">
        <v>2</v>
      </c>
      <c r="O36" s="58">
        <v>0.0031</v>
      </c>
      <c r="P36" s="58">
        <v>0.0123</v>
      </c>
      <c r="Q36" s="32" t="s">
        <v>107</v>
      </c>
      <c r="R36" s="32" t="s">
        <v>200</v>
      </c>
      <c r="S36" s="75"/>
    </row>
    <row r="37" s="3" customFormat="1" ht="93" customHeight="1" spans="1:19">
      <c r="A37" s="30">
        <v>9</v>
      </c>
      <c r="B37" s="44" t="s">
        <v>201</v>
      </c>
      <c r="C37" s="32" t="s">
        <v>90</v>
      </c>
      <c r="D37" s="32"/>
      <c r="E37" s="36" t="s">
        <v>189</v>
      </c>
      <c r="F37" s="32" t="s">
        <v>159</v>
      </c>
      <c r="G37" s="39" t="s">
        <v>202</v>
      </c>
      <c r="H37" s="29">
        <f t="shared" si="0"/>
        <v>26</v>
      </c>
      <c r="I37" s="29">
        <v>26</v>
      </c>
      <c r="J37" s="29">
        <v>0</v>
      </c>
      <c r="K37" s="29"/>
      <c r="L37" s="29"/>
      <c r="M37" s="64" t="s">
        <v>178</v>
      </c>
      <c r="N37" s="58">
        <v>3</v>
      </c>
      <c r="O37" s="58">
        <v>0.002</v>
      </c>
      <c r="P37" s="58">
        <v>0.0093</v>
      </c>
      <c r="Q37" s="32" t="s">
        <v>107</v>
      </c>
      <c r="R37" s="32" t="s">
        <v>203</v>
      </c>
      <c r="S37" s="75"/>
    </row>
    <row r="38" s="3" customFormat="1" ht="93" customHeight="1" spans="1:19">
      <c r="A38" s="30">
        <v>10</v>
      </c>
      <c r="B38" s="44" t="s">
        <v>204</v>
      </c>
      <c r="C38" s="32" t="s">
        <v>90</v>
      </c>
      <c r="D38" s="32"/>
      <c r="E38" s="36" t="s">
        <v>189</v>
      </c>
      <c r="F38" s="32" t="s">
        <v>163</v>
      </c>
      <c r="G38" s="39" t="s">
        <v>205</v>
      </c>
      <c r="H38" s="29">
        <f t="shared" si="0"/>
        <v>22.1</v>
      </c>
      <c r="I38" s="29">
        <v>22.1</v>
      </c>
      <c r="J38" s="29">
        <v>0</v>
      </c>
      <c r="K38" s="29"/>
      <c r="L38" s="29"/>
      <c r="M38" s="64" t="s">
        <v>178</v>
      </c>
      <c r="N38" s="58">
        <v>1</v>
      </c>
      <c r="O38" s="58">
        <v>0.0017</v>
      </c>
      <c r="P38" s="58">
        <v>0.006</v>
      </c>
      <c r="Q38" s="32" t="s">
        <v>107</v>
      </c>
      <c r="R38" s="32" t="s">
        <v>206</v>
      </c>
      <c r="S38" s="75"/>
    </row>
    <row r="39" s="3" customFormat="1" ht="93" customHeight="1" spans="1:19">
      <c r="A39" s="30">
        <v>11</v>
      </c>
      <c r="B39" s="44" t="s">
        <v>207</v>
      </c>
      <c r="C39" s="32" t="s">
        <v>90</v>
      </c>
      <c r="D39" s="32"/>
      <c r="E39" s="36" t="s">
        <v>189</v>
      </c>
      <c r="F39" s="32" t="s">
        <v>167</v>
      </c>
      <c r="G39" s="39" t="s">
        <v>208</v>
      </c>
      <c r="H39" s="29">
        <f t="shared" si="0"/>
        <v>24.7</v>
      </c>
      <c r="I39" s="29">
        <v>24.7</v>
      </c>
      <c r="J39" s="29">
        <v>0</v>
      </c>
      <c r="K39" s="29"/>
      <c r="L39" s="29"/>
      <c r="M39" s="64" t="s">
        <v>178</v>
      </c>
      <c r="N39" s="58">
        <v>2</v>
      </c>
      <c r="O39" s="58">
        <v>0.0019</v>
      </c>
      <c r="P39" s="58">
        <v>0.01</v>
      </c>
      <c r="Q39" s="32" t="s">
        <v>107</v>
      </c>
      <c r="R39" s="32" t="s">
        <v>209</v>
      </c>
      <c r="S39" s="75"/>
    </row>
    <row r="40" s="3" customFormat="1" ht="66" customHeight="1" spans="1:19">
      <c r="A40" s="30" t="s">
        <v>210</v>
      </c>
      <c r="B40" s="34" t="s">
        <v>211</v>
      </c>
      <c r="C40" s="32" t="s">
        <v>90</v>
      </c>
      <c r="D40" s="32"/>
      <c r="E40" s="38" t="s">
        <v>212</v>
      </c>
      <c r="F40" s="29" t="s">
        <v>93</v>
      </c>
      <c r="G40" s="39" t="s">
        <v>213</v>
      </c>
      <c r="H40" s="29">
        <f t="shared" si="0"/>
        <v>816</v>
      </c>
      <c r="I40" s="29">
        <v>664</v>
      </c>
      <c r="J40" s="29">
        <v>152</v>
      </c>
      <c r="K40" s="29"/>
      <c r="L40" s="29"/>
      <c r="M40" s="66" t="s">
        <v>214</v>
      </c>
      <c r="N40" s="67">
        <v>80</v>
      </c>
      <c r="O40" s="67">
        <v>0.6731</v>
      </c>
      <c r="P40" s="67">
        <v>2.4904</v>
      </c>
      <c r="Q40" s="32" t="s">
        <v>215</v>
      </c>
      <c r="R40" s="32" t="s">
        <v>215</v>
      </c>
      <c r="S40" s="75"/>
    </row>
    <row r="41" s="3" customFormat="1" ht="189" customHeight="1" spans="1:19">
      <c r="A41" s="30" t="s">
        <v>216</v>
      </c>
      <c r="B41" s="34" t="s">
        <v>217</v>
      </c>
      <c r="C41" s="32" t="s">
        <v>90</v>
      </c>
      <c r="D41" s="32"/>
      <c r="E41" s="38" t="s">
        <v>218</v>
      </c>
      <c r="F41" s="29" t="s">
        <v>93</v>
      </c>
      <c r="G41" s="34" t="s">
        <v>219</v>
      </c>
      <c r="H41" s="29">
        <f t="shared" si="0"/>
        <v>60</v>
      </c>
      <c r="I41" s="29">
        <v>0</v>
      </c>
      <c r="J41" s="29">
        <v>60</v>
      </c>
      <c r="K41" s="68"/>
      <c r="L41" s="29"/>
      <c r="M41" s="48" t="s">
        <v>220</v>
      </c>
      <c r="N41" s="58">
        <v>80</v>
      </c>
      <c r="O41" s="58"/>
      <c r="P41" s="58"/>
      <c r="Q41" s="32" t="s">
        <v>96</v>
      </c>
      <c r="R41" s="32" t="s">
        <v>221</v>
      </c>
      <c r="S41" s="75"/>
    </row>
    <row r="42" s="3" customFormat="1" ht="43" customHeight="1" spans="1:19">
      <c r="A42" s="30" t="s">
        <v>222</v>
      </c>
      <c r="B42" s="34" t="s">
        <v>223</v>
      </c>
      <c r="C42" s="32" t="s">
        <v>90</v>
      </c>
      <c r="D42" s="32"/>
      <c r="E42" s="38" t="s">
        <v>224</v>
      </c>
      <c r="F42" s="29"/>
      <c r="G42" s="34" t="s">
        <v>225</v>
      </c>
      <c r="H42" s="29">
        <f t="shared" si="0"/>
        <v>100</v>
      </c>
      <c r="I42" s="29">
        <f>SUM(I43:I46)</f>
        <v>100</v>
      </c>
      <c r="J42" s="29">
        <f>SUM(J43:J46)</f>
        <v>0</v>
      </c>
      <c r="K42" s="29">
        <f>SUM(K43:K46)</f>
        <v>0</v>
      </c>
      <c r="L42" s="29">
        <f>SUM(L43:L46)</f>
        <v>0</v>
      </c>
      <c r="M42" s="48"/>
      <c r="N42" s="58"/>
      <c r="O42" s="58"/>
      <c r="P42" s="58"/>
      <c r="Q42" s="32"/>
      <c r="R42" s="32"/>
      <c r="S42" s="75"/>
    </row>
    <row r="43" s="4" customFormat="1" ht="232" customHeight="1" spans="1:19">
      <c r="A43" s="32">
        <v>1</v>
      </c>
      <c r="B43" s="45" t="s">
        <v>226</v>
      </c>
      <c r="C43" s="32" t="s">
        <v>90</v>
      </c>
      <c r="D43" s="32"/>
      <c r="E43" s="32" t="s">
        <v>227</v>
      </c>
      <c r="F43" s="29" t="s">
        <v>93</v>
      </c>
      <c r="G43" s="46" t="s">
        <v>228</v>
      </c>
      <c r="H43" s="29">
        <f t="shared" si="0"/>
        <v>22.4</v>
      </c>
      <c r="I43" s="29">
        <v>22.4</v>
      </c>
      <c r="J43" s="29">
        <v>0</v>
      </c>
      <c r="K43" s="69"/>
      <c r="L43" s="29"/>
      <c r="M43" s="48" t="s">
        <v>229</v>
      </c>
      <c r="N43" s="49"/>
      <c r="O43" s="49">
        <v>0.032</v>
      </c>
      <c r="P43" s="49"/>
      <c r="Q43" s="36" t="s">
        <v>96</v>
      </c>
      <c r="R43" s="32" t="s">
        <v>230</v>
      </c>
      <c r="S43" s="75"/>
    </row>
    <row r="44" s="4" customFormat="1" ht="224" customHeight="1" spans="1:19">
      <c r="A44" s="32">
        <v>2</v>
      </c>
      <c r="B44" s="45" t="s">
        <v>231</v>
      </c>
      <c r="C44" s="32" t="s">
        <v>90</v>
      </c>
      <c r="D44" s="32"/>
      <c r="E44" s="32" t="s">
        <v>227</v>
      </c>
      <c r="F44" s="29" t="s">
        <v>93</v>
      </c>
      <c r="G44" s="46" t="s">
        <v>232</v>
      </c>
      <c r="H44" s="29">
        <f t="shared" si="0"/>
        <v>69.3</v>
      </c>
      <c r="I44" s="29">
        <v>69.3</v>
      </c>
      <c r="J44" s="29">
        <v>0</v>
      </c>
      <c r="K44" s="69"/>
      <c r="L44" s="29"/>
      <c r="M44" s="48" t="s">
        <v>229</v>
      </c>
      <c r="N44" s="32"/>
      <c r="O44" s="49">
        <v>0.0655</v>
      </c>
      <c r="P44" s="32"/>
      <c r="Q44" s="36" t="s">
        <v>96</v>
      </c>
      <c r="R44" s="32" t="s">
        <v>230</v>
      </c>
      <c r="S44" s="75"/>
    </row>
    <row r="45" s="4" customFormat="1" ht="219" customHeight="1" spans="1:19">
      <c r="A45" s="32">
        <v>3</v>
      </c>
      <c r="B45" s="45" t="s">
        <v>233</v>
      </c>
      <c r="C45" s="32" t="s">
        <v>90</v>
      </c>
      <c r="D45" s="32"/>
      <c r="E45" s="32" t="s">
        <v>227</v>
      </c>
      <c r="F45" s="29" t="s">
        <v>93</v>
      </c>
      <c r="G45" s="47" t="s">
        <v>234</v>
      </c>
      <c r="H45" s="29">
        <f t="shared" si="0"/>
        <v>0.9</v>
      </c>
      <c r="I45" s="29">
        <v>0.9</v>
      </c>
      <c r="J45" s="29">
        <v>0</v>
      </c>
      <c r="K45" s="69"/>
      <c r="L45" s="29"/>
      <c r="M45" s="48" t="s">
        <v>229</v>
      </c>
      <c r="N45" s="70"/>
      <c r="O45" s="49">
        <v>0.0009</v>
      </c>
      <c r="P45" s="67"/>
      <c r="Q45" s="36" t="s">
        <v>96</v>
      </c>
      <c r="R45" s="32" t="s">
        <v>230</v>
      </c>
      <c r="S45" s="75"/>
    </row>
    <row r="46" s="4" customFormat="1" ht="232" customHeight="1" spans="1:19">
      <c r="A46" s="32">
        <v>4</v>
      </c>
      <c r="B46" s="45" t="s">
        <v>235</v>
      </c>
      <c r="C46" s="32" t="s">
        <v>90</v>
      </c>
      <c r="D46" s="32"/>
      <c r="E46" s="32" t="s">
        <v>227</v>
      </c>
      <c r="F46" s="29" t="s">
        <v>93</v>
      </c>
      <c r="G46" s="46" t="s">
        <v>236</v>
      </c>
      <c r="H46" s="29">
        <f t="shared" si="0"/>
        <v>7.4</v>
      </c>
      <c r="I46" s="29">
        <v>7.4</v>
      </c>
      <c r="J46" s="29">
        <v>0</v>
      </c>
      <c r="K46" s="69"/>
      <c r="L46" s="29"/>
      <c r="M46" s="48" t="s">
        <v>229</v>
      </c>
      <c r="N46" s="49"/>
      <c r="O46" s="49">
        <v>0.0026</v>
      </c>
      <c r="P46" s="49"/>
      <c r="Q46" s="36" t="s">
        <v>96</v>
      </c>
      <c r="R46" s="32" t="s">
        <v>230</v>
      </c>
      <c r="S46" s="75"/>
    </row>
    <row r="47" s="3" customFormat="1" ht="36" customHeight="1" spans="1:19">
      <c r="A47" s="30" t="s">
        <v>237</v>
      </c>
      <c r="B47" s="31" t="s">
        <v>238</v>
      </c>
      <c r="C47" s="32" t="s">
        <v>90</v>
      </c>
      <c r="D47" s="32"/>
      <c r="E47" s="38"/>
      <c r="F47" s="29"/>
      <c r="G47" s="34"/>
      <c r="H47" s="29">
        <f t="shared" si="0"/>
        <v>93</v>
      </c>
      <c r="I47" s="29">
        <f>I48</f>
        <v>0</v>
      </c>
      <c r="J47" s="29">
        <f>J48</f>
        <v>93</v>
      </c>
      <c r="K47" s="29">
        <f>K48</f>
        <v>0</v>
      </c>
      <c r="L47" s="29">
        <f>L48</f>
        <v>0</v>
      </c>
      <c r="M47" s="48"/>
      <c r="N47" s="58"/>
      <c r="O47" s="58"/>
      <c r="P47" s="58"/>
      <c r="Q47" s="32"/>
      <c r="R47" s="32"/>
      <c r="S47" s="75"/>
    </row>
    <row r="48" s="3" customFormat="1" ht="72" customHeight="1" spans="1:19">
      <c r="A48" s="30">
        <v>8</v>
      </c>
      <c r="B48" s="34" t="s">
        <v>239</v>
      </c>
      <c r="C48" s="32" t="s">
        <v>90</v>
      </c>
      <c r="D48" s="32"/>
      <c r="E48" s="38" t="s">
        <v>240</v>
      </c>
      <c r="F48" s="29" t="s">
        <v>93</v>
      </c>
      <c r="G48" s="34" t="s">
        <v>241</v>
      </c>
      <c r="H48" s="29">
        <f t="shared" si="0"/>
        <v>93</v>
      </c>
      <c r="I48" s="29">
        <v>0</v>
      </c>
      <c r="J48" s="29">
        <v>93</v>
      </c>
      <c r="K48" s="68"/>
      <c r="L48" s="29"/>
      <c r="M48" s="48" t="s">
        <v>242</v>
      </c>
      <c r="N48" s="32">
        <v>80</v>
      </c>
      <c r="O48" s="58"/>
      <c r="P48" s="58">
        <v>0.031</v>
      </c>
      <c r="Q48" s="32" t="s">
        <v>119</v>
      </c>
      <c r="R48" s="32" t="s">
        <v>119</v>
      </c>
      <c r="S48" s="75"/>
    </row>
    <row r="49" s="5" customFormat="1" ht="29" customHeight="1" spans="1:19">
      <c r="A49" s="30" t="s">
        <v>47</v>
      </c>
      <c r="B49" s="31" t="s">
        <v>243</v>
      </c>
      <c r="C49" s="32" t="s">
        <v>90</v>
      </c>
      <c r="D49" s="32"/>
      <c r="E49" s="33"/>
      <c r="F49" s="48"/>
      <c r="G49" s="33"/>
      <c r="H49" s="29">
        <f t="shared" si="0"/>
        <v>9834.18</v>
      </c>
      <c r="I49" s="29">
        <f>I50+I53+I66+I76+I100+I101+I103</f>
        <v>5863.18</v>
      </c>
      <c r="J49" s="29">
        <f>J50+J53+J66+J76+J100+J101+J103</f>
        <v>3971</v>
      </c>
      <c r="K49" s="29">
        <f>K50+K53+K66+K76+K100+K101+K103</f>
        <v>0</v>
      </c>
      <c r="L49" s="29">
        <f>L50+L53+L66+L76+L100+L101+L103</f>
        <v>0</v>
      </c>
      <c r="M49" s="48"/>
      <c r="N49" s="58"/>
      <c r="O49" s="58"/>
      <c r="P49" s="58"/>
      <c r="Q49" s="32"/>
      <c r="R49" s="32"/>
      <c r="S49" s="75"/>
    </row>
    <row r="50" s="3" customFormat="1" ht="29" customHeight="1" spans="1:19">
      <c r="A50" s="30" t="s">
        <v>87</v>
      </c>
      <c r="B50" s="34" t="s">
        <v>244</v>
      </c>
      <c r="C50" s="32" t="s">
        <v>90</v>
      </c>
      <c r="D50" s="32"/>
      <c r="E50" s="33"/>
      <c r="F50" s="49"/>
      <c r="G50" s="38"/>
      <c r="H50" s="29">
        <f t="shared" si="0"/>
        <v>1508.35</v>
      </c>
      <c r="I50" s="29">
        <f>SUM(I51:I52)</f>
        <v>658.35</v>
      </c>
      <c r="J50" s="29">
        <f>SUM(J51:J52)</f>
        <v>850</v>
      </c>
      <c r="K50" s="29">
        <f>SUM(K51:K52)</f>
        <v>0</v>
      </c>
      <c r="L50" s="29">
        <f>SUM(L51:L52)</f>
        <v>0</v>
      </c>
      <c r="M50" s="57"/>
      <c r="N50" s="67"/>
      <c r="O50" s="67"/>
      <c r="P50" s="67"/>
      <c r="Q50" s="75"/>
      <c r="R50" s="75"/>
      <c r="S50" s="75"/>
    </row>
    <row r="51" s="3" customFormat="1" ht="88" customHeight="1" spans="1:19">
      <c r="A51" s="30">
        <v>1</v>
      </c>
      <c r="B51" s="34" t="s">
        <v>245</v>
      </c>
      <c r="C51" s="32" t="s">
        <v>90</v>
      </c>
      <c r="D51" s="32" t="s">
        <v>246</v>
      </c>
      <c r="E51" s="36" t="s">
        <v>247</v>
      </c>
      <c r="F51" s="36" t="s">
        <v>248</v>
      </c>
      <c r="G51" s="34" t="s">
        <v>249</v>
      </c>
      <c r="H51" s="29">
        <f t="shared" si="0"/>
        <v>850</v>
      </c>
      <c r="I51" s="29">
        <v>0</v>
      </c>
      <c r="J51" s="29">
        <v>850</v>
      </c>
      <c r="K51" s="58"/>
      <c r="L51" s="29"/>
      <c r="M51" s="71" t="s">
        <v>250</v>
      </c>
      <c r="N51" s="72">
        <v>3</v>
      </c>
      <c r="O51" s="73">
        <v>0.12</v>
      </c>
      <c r="P51" s="73">
        <v>0.47</v>
      </c>
      <c r="Q51" s="50" t="s">
        <v>251</v>
      </c>
      <c r="R51" s="50" t="s">
        <v>251</v>
      </c>
      <c r="S51" s="75"/>
    </row>
    <row r="52" s="2" customFormat="1" ht="88" customHeight="1" spans="1:19">
      <c r="A52" s="30">
        <v>2</v>
      </c>
      <c r="B52" s="39" t="s">
        <v>252</v>
      </c>
      <c r="C52" s="32" t="s">
        <v>90</v>
      </c>
      <c r="D52" s="32" t="s">
        <v>246</v>
      </c>
      <c r="E52" s="50" t="s">
        <v>253</v>
      </c>
      <c r="F52" s="50" t="s">
        <v>254</v>
      </c>
      <c r="G52" s="44" t="s">
        <v>255</v>
      </c>
      <c r="H52" s="29">
        <f t="shared" si="0"/>
        <v>658.35</v>
      </c>
      <c r="I52" s="29">
        <v>658.35</v>
      </c>
      <c r="J52" s="29">
        <v>0</v>
      </c>
      <c r="K52" s="29"/>
      <c r="L52" s="29"/>
      <c r="M52" s="71" t="s">
        <v>256</v>
      </c>
      <c r="N52" s="72">
        <v>2</v>
      </c>
      <c r="O52" s="73">
        <v>0.1</v>
      </c>
      <c r="P52" s="73">
        <v>0.42</v>
      </c>
      <c r="Q52" s="50" t="s">
        <v>251</v>
      </c>
      <c r="R52" s="50" t="s">
        <v>251</v>
      </c>
      <c r="S52" s="77"/>
    </row>
    <row r="53" s="6" customFormat="1" ht="29" customHeight="1" spans="1:19">
      <c r="A53" s="30" t="s">
        <v>115</v>
      </c>
      <c r="B53" s="34" t="s">
        <v>257</v>
      </c>
      <c r="C53" s="32" t="s">
        <v>90</v>
      </c>
      <c r="D53" s="32"/>
      <c r="E53" s="33"/>
      <c r="F53" s="32"/>
      <c r="G53" s="34"/>
      <c r="H53" s="29">
        <f t="shared" ref="H53:H63" si="1">SUM(I53:L53)</f>
        <v>3295.4588</v>
      </c>
      <c r="I53" s="29">
        <f>SUM(I54:I65)</f>
        <v>2128.83</v>
      </c>
      <c r="J53" s="29">
        <f>SUM(J54:J65)</f>
        <v>1166.6288</v>
      </c>
      <c r="K53" s="29">
        <f>SUM(K54:K65)</f>
        <v>0</v>
      </c>
      <c r="L53" s="29">
        <f>SUM(L54:L65)</f>
        <v>0</v>
      </c>
      <c r="M53" s="48"/>
      <c r="N53" s="58"/>
      <c r="O53" s="58"/>
      <c r="P53" s="58"/>
      <c r="Q53" s="49"/>
      <c r="R53" s="58"/>
      <c r="S53" s="77"/>
    </row>
    <row r="54" s="2" customFormat="1" ht="41" customHeight="1" spans="1:19">
      <c r="A54" s="30">
        <v>1</v>
      </c>
      <c r="B54" s="39" t="s">
        <v>258</v>
      </c>
      <c r="C54" s="32" t="s">
        <v>90</v>
      </c>
      <c r="D54" s="34" t="s">
        <v>259</v>
      </c>
      <c r="E54" s="36" t="s">
        <v>260</v>
      </c>
      <c r="F54" s="32" t="s">
        <v>126</v>
      </c>
      <c r="G54" s="39" t="s">
        <v>261</v>
      </c>
      <c r="H54" s="29">
        <f t="shared" si="1"/>
        <v>348.114</v>
      </c>
      <c r="I54" s="29">
        <v>348.114</v>
      </c>
      <c r="J54" s="29">
        <v>0</v>
      </c>
      <c r="K54" s="29"/>
      <c r="L54" s="29"/>
      <c r="M54" s="48" t="s">
        <v>262</v>
      </c>
      <c r="N54" s="63">
        <v>1</v>
      </c>
      <c r="O54" s="63"/>
      <c r="P54" s="63"/>
      <c r="Q54" s="49" t="s">
        <v>263</v>
      </c>
      <c r="R54" s="49" t="s">
        <v>263</v>
      </c>
      <c r="S54" s="77"/>
    </row>
    <row r="55" s="2" customFormat="1" ht="41" customHeight="1" spans="1:19">
      <c r="A55" s="30">
        <v>2</v>
      </c>
      <c r="B55" s="39" t="s">
        <v>264</v>
      </c>
      <c r="C55" s="32" t="s">
        <v>90</v>
      </c>
      <c r="D55" s="34" t="s">
        <v>259</v>
      </c>
      <c r="E55" s="36" t="s">
        <v>260</v>
      </c>
      <c r="F55" s="32" t="s">
        <v>126</v>
      </c>
      <c r="G55" s="39" t="s">
        <v>265</v>
      </c>
      <c r="H55" s="29">
        <f t="shared" si="1"/>
        <v>273.9139</v>
      </c>
      <c r="I55" s="29">
        <v>273.9139</v>
      </c>
      <c r="J55" s="29">
        <v>0</v>
      </c>
      <c r="K55" s="29"/>
      <c r="L55" s="29"/>
      <c r="M55" s="48" t="s">
        <v>262</v>
      </c>
      <c r="N55" s="63">
        <v>1</v>
      </c>
      <c r="O55" s="63"/>
      <c r="P55" s="63"/>
      <c r="Q55" s="49" t="s">
        <v>263</v>
      </c>
      <c r="R55" s="49" t="s">
        <v>263</v>
      </c>
      <c r="S55" s="77"/>
    </row>
    <row r="56" s="2" customFormat="1" ht="41" customHeight="1" spans="1:19">
      <c r="A56" s="30">
        <v>3</v>
      </c>
      <c r="B56" s="39" t="s">
        <v>266</v>
      </c>
      <c r="C56" s="32" t="s">
        <v>90</v>
      </c>
      <c r="D56" s="34" t="s">
        <v>259</v>
      </c>
      <c r="E56" s="36" t="s">
        <v>260</v>
      </c>
      <c r="F56" s="32" t="s">
        <v>126</v>
      </c>
      <c r="G56" s="39" t="s">
        <v>267</v>
      </c>
      <c r="H56" s="29">
        <f t="shared" si="1"/>
        <v>307.7778</v>
      </c>
      <c r="I56" s="29">
        <v>307.7778</v>
      </c>
      <c r="J56" s="29">
        <v>0</v>
      </c>
      <c r="K56" s="29"/>
      <c r="L56" s="29"/>
      <c r="M56" s="48" t="s">
        <v>262</v>
      </c>
      <c r="N56" s="63">
        <v>1</v>
      </c>
      <c r="O56" s="63"/>
      <c r="P56" s="63"/>
      <c r="Q56" s="49" t="s">
        <v>263</v>
      </c>
      <c r="R56" s="49" t="s">
        <v>263</v>
      </c>
      <c r="S56" s="77"/>
    </row>
    <row r="57" s="2" customFormat="1" ht="41" customHeight="1" spans="1:19">
      <c r="A57" s="30">
        <v>4</v>
      </c>
      <c r="B57" s="39" t="s">
        <v>268</v>
      </c>
      <c r="C57" s="32" t="s">
        <v>90</v>
      </c>
      <c r="D57" s="34" t="s">
        <v>259</v>
      </c>
      <c r="E57" s="36" t="s">
        <v>260</v>
      </c>
      <c r="F57" s="32" t="s">
        <v>147</v>
      </c>
      <c r="G57" s="39" t="s">
        <v>269</v>
      </c>
      <c r="H57" s="29">
        <f t="shared" si="1"/>
        <v>282.1227</v>
      </c>
      <c r="I57" s="29">
        <v>50.6943</v>
      </c>
      <c r="J57" s="29">
        <v>231.4284</v>
      </c>
      <c r="K57" s="29"/>
      <c r="L57" s="29"/>
      <c r="M57" s="48" t="s">
        <v>262</v>
      </c>
      <c r="N57" s="63">
        <v>3</v>
      </c>
      <c r="O57" s="63"/>
      <c r="P57" s="63"/>
      <c r="Q57" s="49" t="s">
        <v>263</v>
      </c>
      <c r="R57" s="49" t="s">
        <v>263</v>
      </c>
      <c r="S57" s="77"/>
    </row>
    <row r="58" s="2" customFormat="1" ht="41" customHeight="1" spans="1:19">
      <c r="A58" s="30">
        <v>5</v>
      </c>
      <c r="B58" s="39" t="s">
        <v>270</v>
      </c>
      <c r="C58" s="32" t="s">
        <v>90</v>
      </c>
      <c r="D58" s="34" t="s">
        <v>259</v>
      </c>
      <c r="E58" s="36" t="s">
        <v>260</v>
      </c>
      <c r="F58" s="32" t="s">
        <v>147</v>
      </c>
      <c r="G58" s="39" t="s">
        <v>271</v>
      </c>
      <c r="H58" s="29">
        <f t="shared" si="1"/>
        <v>250.3616</v>
      </c>
      <c r="I58" s="29">
        <v>0</v>
      </c>
      <c r="J58" s="29">
        <v>250.3616</v>
      </c>
      <c r="K58" s="29"/>
      <c r="L58" s="29"/>
      <c r="M58" s="48" t="s">
        <v>262</v>
      </c>
      <c r="N58" s="63">
        <v>1</v>
      </c>
      <c r="O58" s="63"/>
      <c r="P58" s="63"/>
      <c r="Q58" s="49" t="s">
        <v>263</v>
      </c>
      <c r="R58" s="49" t="s">
        <v>263</v>
      </c>
      <c r="S58" s="77"/>
    </row>
    <row r="59" s="2" customFormat="1" ht="41" customHeight="1" spans="1:19">
      <c r="A59" s="30">
        <v>6</v>
      </c>
      <c r="B59" s="39" t="s">
        <v>272</v>
      </c>
      <c r="C59" s="32" t="s">
        <v>90</v>
      </c>
      <c r="D59" s="34" t="s">
        <v>259</v>
      </c>
      <c r="E59" s="36" t="s">
        <v>260</v>
      </c>
      <c r="F59" s="32" t="s">
        <v>273</v>
      </c>
      <c r="G59" s="39" t="s">
        <v>274</v>
      </c>
      <c r="H59" s="29">
        <f t="shared" si="1"/>
        <v>321.8613</v>
      </c>
      <c r="I59" s="29">
        <v>0</v>
      </c>
      <c r="J59" s="29">
        <v>321.8613</v>
      </c>
      <c r="K59" s="29"/>
      <c r="L59" s="29"/>
      <c r="M59" s="48" t="s">
        <v>262</v>
      </c>
      <c r="N59" s="63">
        <v>1</v>
      </c>
      <c r="O59" s="63"/>
      <c r="P59" s="63"/>
      <c r="Q59" s="49" t="s">
        <v>263</v>
      </c>
      <c r="R59" s="49" t="s">
        <v>263</v>
      </c>
      <c r="S59" s="77"/>
    </row>
    <row r="60" s="2" customFormat="1" ht="41" customHeight="1" spans="1:19">
      <c r="A60" s="30">
        <v>7</v>
      </c>
      <c r="B60" s="39" t="s">
        <v>275</v>
      </c>
      <c r="C60" s="32" t="s">
        <v>90</v>
      </c>
      <c r="D60" s="34" t="s">
        <v>259</v>
      </c>
      <c r="E60" s="36" t="s">
        <v>260</v>
      </c>
      <c r="F60" s="32" t="s">
        <v>143</v>
      </c>
      <c r="G60" s="39" t="s">
        <v>276</v>
      </c>
      <c r="H60" s="29">
        <f t="shared" si="1"/>
        <v>70.651</v>
      </c>
      <c r="I60" s="29">
        <v>0</v>
      </c>
      <c r="J60" s="29">
        <v>70.651</v>
      </c>
      <c r="K60" s="29"/>
      <c r="L60" s="29"/>
      <c r="M60" s="48" t="s">
        <v>262</v>
      </c>
      <c r="N60" s="63">
        <v>1</v>
      </c>
      <c r="O60" s="63"/>
      <c r="P60" s="63"/>
      <c r="Q60" s="49" t="s">
        <v>263</v>
      </c>
      <c r="R60" s="49" t="s">
        <v>263</v>
      </c>
      <c r="S60" s="77"/>
    </row>
    <row r="61" s="2" customFormat="1" ht="41" customHeight="1" spans="1:19">
      <c r="A61" s="30">
        <v>8</v>
      </c>
      <c r="B61" s="39" t="s">
        <v>277</v>
      </c>
      <c r="C61" s="32" t="s">
        <v>90</v>
      </c>
      <c r="D61" s="34" t="s">
        <v>278</v>
      </c>
      <c r="E61" s="36" t="s">
        <v>260</v>
      </c>
      <c r="F61" s="32" t="s">
        <v>279</v>
      </c>
      <c r="G61" s="39" t="s">
        <v>280</v>
      </c>
      <c r="H61" s="29">
        <f t="shared" si="1"/>
        <v>292.3265</v>
      </c>
      <c r="I61" s="29"/>
      <c r="J61" s="29">
        <v>292.3265</v>
      </c>
      <c r="K61" s="29"/>
      <c r="L61" s="29"/>
      <c r="M61" s="48" t="s">
        <v>262</v>
      </c>
      <c r="N61" s="63">
        <v>1</v>
      </c>
      <c r="O61" s="63"/>
      <c r="P61" s="63"/>
      <c r="Q61" s="49" t="s">
        <v>263</v>
      </c>
      <c r="R61" s="49" t="s">
        <v>263</v>
      </c>
      <c r="S61" s="77"/>
    </row>
    <row r="62" s="2" customFormat="1" ht="41" customHeight="1" spans="1:19">
      <c r="A62" s="30">
        <v>9</v>
      </c>
      <c r="B62" s="39" t="s">
        <v>281</v>
      </c>
      <c r="C62" s="32" t="s">
        <v>90</v>
      </c>
      <c r="D62" s="34" t="s">
        <v>282</v>
      </c>
      <c r="E62" s="36" t="s">
        <v>260</v>
      </c>
      <c r="F62" s="32" t="s">
        <v>131</v>
      </c>
      <c r="G62" s="39" t="s">
        <v>283</v>
      </c>
      <c r="H62" s="29">
        <f t="shared" si="1"/>
        <v>494.9003</v>
      </c>
      <c r="I62" s="29">
        <v>494.9003</v>
      </c>
      <c r="J62" s="29">
        <v>0</v>
      </c>
      <c r="K62" s="29"/>
      <c r="L62" s="29"/>
      <c r="M62" s="48" t="s">
        <v>262</v>
      </c>
      <c r="N62" s="63">
        <v>1</v>
      </c>
      <c r="O62" s="63"/>
      <c r="P62" s="63"/>
      <c r="Q62" s="49" t="s">
        <v>263</v>
      </c>
      <c r="R62" s="49" t="s">
        <v>263</v>
      </c>
      <c r="S62" s="77"/>
    </row>
    <row r="63" s="2" customFormat="1" ht="41" customHeight="1" spans="1:19">
      <c r="A63" s="30">
        <v>10</v>
      </c>
      <c r="B63" s="39" t="s">
        <v>284</v>
      </c>
      <c r="C63" s="32" t="s">
        <v>90</v>
      </c>
      <c r="D63" s="34" t="s">
        <v>282</v>
      </c>
      <c r="E63" s="36" t="s">
        <v>260</v>
      </c>
      <c r="F63" s="32" t="s">
        <v>163</v>
      </c>
      <c r="G63" s="39" t="s">
        <v>285</v>
      </c>
      <c r="H63" s="29">
        <f t="shared" si="1"/>
        <v>281.9983</v>
      </c>
      <c r="I63" s="29">
        <v>281.9983</v>
      </c>
      <c r="J63" s="29">
        <v>0</v>
      </c>
      <c r="K63" s="29"/>
      <c r="L63" s="29"/>
      <c r="M63" s="48" t="s">
        <v>262</v>
      </c>
      <c r="N63" s="63">
        <v>1</v>
      </c>
      <c r="O63" s="63"/>
      <c r="P63" s="63"/>
      <c r="Q63" s="49" t="s">
        <v>263</v>
      </c>
      <c r="R63" s="49" t="s">
        <v>263</v>
      </c>
      <c r="S63" s="77"/>
    </row>
    <row r="64" s="2" customFormat="1" ht="61" customHeight="1" spans="1:19">
      <c r="A64" s="30">
        <v>11</v>
      </c>
      <c r="B64" s="39" t="s">
        <v>286</v>
      </c>
      <c r="C64" s="32" t="s">
        <v>90</v>
      </c>
      <c r="D64" s="34" t="s">
        <v>287</v>
      </c>
      <c r="E64" s="36" t="s">
        <v>260</v>
      </c>
      <c r="F64" s="32" t="s">
        <v>139</v>
      </c>
      <c r="G64" s="39" t="s">
        <v>288</v>
      </c>
      <c r="H64" s="29">
        <f t="shared" ref="H64:H105" si="2">SUM(I64:L64)</f>
        <v>135.5694</v>
      </c>
      <c r="I64" s="29">
        <v>135.5694</v>
      </c>
      <c r="J64" s="29">
        <v>0</v>
      </c>
      <c r="K64" s="29"/>
      <c r="L64" s="29"/>
      <c r="M64" s="48" t="s">
        <v>262</v>
      </c>
      <c r="N64" s="63">
        <v>1</v>
      </c>
      <c r="O64" s="63"/>
      <c r="P64" s="63"/>
      <c r="Q64" s="49" t="s">
        <v>263</v>
      </c>
      <c r="R64" s="49" t="s">
        <v>263</v>
      </c>
      <c r="S64" s="77"/>
    </row>
    <row r="65" s="2" customFormat="1" ht="41" customHeight="1" spans="1:19">
      <c r="A65" s="30">
        <v>12</v>
      </c>
      <c r="B65" s="39" t="s">
        <v>289</v>
      </c>
      <c r="C65" s="32" t="s">
        <v>90</v>
      </c>
      <c r="D65" s="34" t="s">
        <v>278</v>
      </c>
      <c r="E65" s="36" t="s">
        <v>260</v>
      </c>
      <c r="F65" s="32" t="s">
        <v>290</v>
      </c>
      <c r="G65" s="39" t="s">
        <v>291</v>
      </c>
      <c r="H65" s="29">
        <f t="shared" si="2"/>
        <v>235.862</v>
      </c>
      <c r="I65" s="29">
        <v>235.862</v>
      </c>
      <c r="J65" s="29">
        <v>0</v>
      </c>
      <c r="K65" s="29"/>
      <c r="L65" s="29"/>
      <c r="M65" s="48" t="s">
        <v>262</v>
      </c>
      <c r="N65" s="63">
        <v>1</v>
      </c>
      <c r="O65" s="63"/>
      <c r="P65" s="63"/>
      <c r="Q65" s="49" t="s">
        <v>263</v>
      </c>
      <c r="R65" s="49" t="s">
        <v>263</v>
      </c>
      <c r="S65" s="77"/>
    </row>
    <row r="66" s="7" customFormat="1" ht="29" customHeight="1" spans="1:19">
      <c r="A66" s="30" t="s">
        <v>292</v>
      </c>
      <c r="B66" s="34" t="s">
        <v>293</v>
      </c>
      <c r="C66" s="32" t="s">
        <v>90</v>
      </c>
      <c r="D66" s="32"/>
      <c r="E66" s="33"/>
      <c r="F66" s="32"/>
      <c r="G66" s="38"/>
      <c r="H66" s="29">
        <f t="shared" si="2"/>
        <v>279.1</v>
      </c>
      <c r="I66" s="29">
        <f>SUM(I67:I75)</f>
        <v>10</v>
      </c>
      <c r="J66" s="29">
        <f>SUM(J67:J75)</f>
        <v>269.1</v>
      </c>
      <c r="K66" s="29">
        <f>SUM(K67:K75)</f>
        <v>0</v>
      </c>
      <c r="L66" s="29">
        <f>SUM(L67:L75)</f>
        <v>0</v>
      </c>
      <c r="M66" s="48"/>
      <c r="N66" s="67"/>
      <c r="O66" s="67"/>
      <c r="P66" s="67"/>
      <c r="Q66" s="49"/>
      <c r="R66" s="32"/>
      <c r="S66" s="75"/>
    </row>
    <row r="67" s="7" customFormat="1" ht="56" customHeight="1" spans="1:19">
      <c r="A67" s="30">
        <v>1</v>
      </c>
      <c r="B67" s="39" t="s">
        <v>294</v>
      </c>
      <c r="C67" s="32" t="s">
        <v>90</v>
      </c>
      <c r="D67" s="32" t="s">
        <v>295</v>
      </c>
      <c r="E67" s="36" t="s">
        <v>260</v>
      </c>
      <c r="F67" s="36" t="s">
        <v>296</v>
      </c>
      <c r="G67" s="44" t="s">
        <v>297</v>
      </c>
      <c r="H67" s="29">
        <f t="shared" si="2"/>
        <v>18</v>
      </c>
      <c r="I67" s="29">
        <v>0</v>
      </c>
      <c r="J67" s="29">
        <v>18</v>
      </c>
      <c r="K67" s="58"/>
      <c r="L67" s="29"/>
      <c r="M67" s="44" t="s">
        <v>298</v>
      </c>
      <c r="N67" s="63">
        <v>1</v>
      </c>
      <c r="O67" s="84"/>
      <c r="P67" s="84"/>
      <c r="Q67" s="36" t="s">
        <v>119</v>
      </c>
      <c r="R67" s="36" t="s">
        <v>299</v>
      </c>
      <c r="S67" s="75"/>
    </row>
    <row r="68" s="2" customFormat="1" ht="42" customHeight="1" spans="1:19">
      <c r="A68" s="30">
        <v>2</v>
      </c>
      <c r="B68" s="39" t="s">
        <v>300</v>
      </c>
      <c r="C68" s="32" t="s">
        <v>90</v>
      </c>
      <c r="D68" s="32" t="s">
        <v>295</v>
      </c>
      <c r="E68" s="36" t="s">
        <v>260</v>
      </c>
      <c r="F68" s="32" t="s">
        <v>301</v>
      </c>
      <c r="G68" s="39" t="s">
        <v>302</v>
      </c>
      <c r="H68" s="29">
        <f t="shared" si="2"/>
        <v>35</v>
      </c>
      <c r="I68" s="29">
        <v>0</v>
      </c>
      <c r="J68" s="29">
        <v>35</v>
      </c>
      <c r="K68" s="29"/>
      <c r="L68" s="29"/>
      <c r="M68" s="48" t="s">
        <v>303</v>
      </c>
      <c r="N68" s="32">
        <v>1</v>
      </c>
      <c r="O68" s="32"/>
      <c r="P68" s="32"/>
      <c r="Q68" s="36" t="s">
        <v>119</v>
      </c>
      <c r="R68" s="36" t="s">
        <v>299</v>
      </c>
      <c r="S68" s="75"/>
    </row>
    <row r="69" s="2" customFormat="1" ht="42" customHeight="1" spans="1:19">
      <c r="A69" s="30">
        <v>3</v>
      </c>
      <c r="B69" s="39" t="s">
        <v>304</v>
      </c>
      <c r="C69" s="32" t="s">
        <v>90</v>
      </c>
      <c r="D69" s="32" t="s">
        <v>295</v>
      </c>
      <c r="E69" s="36" t="s">
        <v>260</v>
      </c>
      <c r="F69" s="32" t="s">
        <v>305</v>
      </c>
      <c r="G69" s="39" t="s">
        <v>306</v>
      </c>
      <c r="H69" s="29">
        <f t="shared" si="2"/>
        <v>8</v>
      </c>
      <c r="I69" s="29">
        <v>0</v>
      </c>
      <c r="J69" s="29">
        <v>8</v>
      </c>
      <c r="K69" s="29"/>
      <c r="L69" s="29"/>
      <c r="M69" s="48" t="s">
        <v>307</v>
      </c>
      <c r="N69" s="32">
        <v>1</v>
      </c>
      <c r="O69" s="32"/>
      <c r="P69" s="32"/>
      <c r="Q69" s="36" t="s">
        <v>119</v>
      </c>
      <c r="R69" s="36" t="s">
        <v>299</v>
      </c>
      <c r="S69" s="75"/>
    </row>
    <row r="70" s="2" customFormat="1" ht="42" customHeight="1" spans="1:19">
      <c r="A70" s="30">
        <v>4</v>
      </c>
      <c r="B70" s="39" t="s">
        <v>308</v>
      </c>
      <c r="C70" s="32" t="s">
        <v>90</v>
      </c>
      <c r="D70" s="32" t="s">
        <v>295</v>
      </c>
      <c r="E70" s="36" t="s">
        <v>260</v>
      </c>
      <c r="F70" s="32" t="s">
        <v>309</v>
      </c>
      <c r="G70" s="44" t="s">
        <v>310</v>
      </c>
      <c r="H70" s="29">
        <f t="shared" si="2"/>
        <v>22</v>
      </c>
      <c r="I70" s="29">
        <v>0</v>
      </c>
      <c r="J70" s="29">
        <v>22</v>
      </c>
      <c r="K70" s="29"/>
      <c r="L70" s="29"/>
      <c r="M70" s="64" t="s">
        <v>311</v>
      </c>
      <c r="N70" s="58">
        <v>1</v>
      </c>
      <c r="O70" s="85"/>
      <c r="P70" s="85"/>
      <c r="Q70" s="36" t="s">
        <v>119</v>
      </c>
      <c r="R70" s="36" t="s">
        <v>299</v>
      </c>
      <c r="S70" s="75"/>
    </row>
    <row r="71" s="2" customFormat="1" ht="42" customHeight="1" spans="1:19">
      <c r="A71" s="30">
        <v>5</v>
      </c>
      <c r="B71" s="39" t="s">
        <v>312</v>
      </c>
      <c r="C71" s="32" t="s">
        <v>90</v>
      </c>
      <c r="D71" s="32" t="s">
        <v>295</v>
      </c>
      <c r="E71" s="36" t="s">
        <v>260</v>
      </c>
      <c r="F71" s="32" t="s">
        <v>313</v>
      </c>
      <c r="G71" s="44" t="s">
        <v>314</v>
      </c>
      <c r="H71" s="29">
        <f t="shared" si="2"/>
        <v>35</v>
      </c>
      <c r="I71" s="29">
        <v>0</v>
      </c>
      <c r="J71" s="29">
        <v>35</v>
      </c>
      <c r="K71" s="29"/>
      <c r="L71" s="29"/>
      <c r="M71" s="64" t="s">
        <v>311</v>
      </c>
      <c r="N71" s="58">
        <v>1</v>
      </c>
      <c r="O71" s="32"/>
      <c r="P71" s="32"/>
      <c r="Q71" s="36" t="s">
        <v>119</v>
      </c>
      <c r="R71" s="36" t="s">
        <v>299</v>
      </c>
      <c r="S71" s="75"/>
    </row>
    <row r="72" s="2" customFormat="1" ht="42" customHeight="1" spans="1:19">
      <c r="A72" s="30">
        <v>6</v>
      </c>
      <c r="B72" s="39" t="s">
        <v>315</v>
      </c>
      <c r="C72" s="32" t="s">
        <v>90</v>
      </c>
      <c r="D72" s="32" t="s">
        <v>295</v>
      </c>
      <c r="E72" s="36" t="s">
        <v>260</v>
      </c>
      <c r="F72" s="32" t="s">
        <v>316</v>
      </c>
      <c r="G72" s="44" t="s">
        <v>317</v>
      </c>
      <c r="H72" s="29">
        <f t="shared" si="2"/>
        <v>10.6</v>
      </c>
      <c r="I72" s="29">
        <v>0</v>
      </c>
      <c r="J72" s="29">
        <v>10.6</v>
      </c>
      <c r="K72" s="29"/>
      <c r="L72" s="29"/>
      <c r="M72" s="64" t="s">
        <v>311</v>
      </c>
      <c r="N72" s="58">
        <v>1</v>
      </c>
      <c r="O72" s="85"/>
      <c r="P72" s="85"/>
      <c r="Q72" s="36" t="s">
        <v>119</v>
      </c>
      <c r="R72" s="36" t="s">
        <v>299</v>
      </c>
      <c r="S72" s="75"/>
    </row>
    <row r="73" s="2" customFormat="1" ht="42" customHeight="1" spans="1:19">
      <c r="A73" s="30">
        <v>7</v>
      </c>
      <c r="B73" s="39" t="s">
        <v>318</v>
      </c>
      <c r="C73" s="32" t="s">
        <v>90</v>
      </c>
      <c r="D73" s="32" t="s">
        <v>295</v>
      </c>
      <c r="E73" s="36" t="s">
        <v>260</v>
      </c>
      <c r="F73" s="29" t="s">
        <v>319</v>
      </c>
      <c r="G73" s="44" t="s">
        <v>320</v>
      </c>
      <c r="H73" s="29">
        <f t="shared" si="2"/>
        <v>16.5</v>
      </c>
      <c r="I73" s="29">
        <v>0</v>
      </c>
      <c r="J73" s="29">
        <v>16.5</v>
      </c>
      <c r="K73" s="29"/>
      <c r="L73" s="29"/>
      <c r="M73" s="64" t="s">
        <v>311</v>
      </c>
      <c r="N73" s="67">
        <v>1</v>
      </c>
      <c r="O73" s="67"/>
      <c r="P73" s="67"/>
      <c r="Q73" s="36" t="s">
        <v>119</v>
      </c>
      <c r="R73" s="36" t="s">
        <v>299</v>
      </c>
      <c r="S73" s="75"/>
    </row>
    <row r="74" s="2" customFormat="1" ht="42" customHeight="1" spans="1:19">
      <c r="A74" s="30">
        <v>8</v>
      </c>
      <c r="B74" s="39" t="s">
        <v>321</v>
      </c>
      <c r="C74" s="32" t="s">
        <v>90</v>
      </c>
      <c r="D74" s="32" t="s">
        <v>295</v>
      </c>
      <c r="E74" s="36" t="s">
        <v>322</v>
      </c>
      <c r="F74" s="29" t="s">
        <v>323</v>
      </c>
      <c r="G74" s="44" t="s">
        <v>324</v>
      </c>
      <c r="H74" s="29">
        <f t="shared" si="2"/>
        <v>56</v>
      </c>
      <c r="I74" s="29">
        <v>10</v>
      </c>
      <c r="J74" s="29">
        <v>46</v>
      </c>
      <c r="K74" s="29"/>
      <c r="L74" s="29"/>
      <c r="M74" s="64" t="s">
        <v>311</v>
      </c>
      <c r="N74" s="67">
        <v>1</v>
      </c>
      <c r="O74" s="67"/>
      <c r="P74" s="67"/>
      <c r="Q74" s="36" t="s">
        <v>119</v>
      </c>
      <c r="R74" s="36" t="s">
        <v>299</v>
      </c>
      <c r="S74" s="75"/>
    </row>
    <row r="75" s="2" customFormat="1" ht="42" customHeight="1" spans="1:19">
      <c r="A75" s="30">
        <v>9</v>
      </c>
      <c r="B75" s="39" t="s">
        <v>325</v>
      </c>
      <c r="C75" s="32" t="s">
        <v>90</v>
      </c>
      <c r="D75" s="32" t="s">
        <v>295</v>
      </c>
      <c r="E75" s="36" t="s">
        <v>322</v>
      </c>
      <c r="F75" s="29" t="s">
        <v>326</v>
      </c>
      <c r="G75" s="44" t="s">
        <v>327</v>
      </c>
      <c r="H75" s="29">
        <f t="shared" si="2"/>
        <v>78</v>
      </c>
      <c r="I75" s="29"/>
      <c r="J75" s="29">
        <f>124-46</f>
        <v>78</v>
      </c>
      <c r="K75" s="29"/>
      <c r="L75" s="29"/>
      <c r="M75" s="64" t="s">
        <v>311</v>
      </c>
      <c r="N75" s="67">
        <v>1</v>
      </c>
      <c r="O75" s="67"/>
      <c r="P75" s="67"/>
      <c r="Q75" s="36" t="s">
        <v>119</v>
      </c>
      <c r="R75" s="36" t="s">
        <v>299</v>
      </c>
      <c r="S75" s="75"/>
    </row>
    <row r="76" s="7" customFormat="1" ht="42" customHeight="1" spans="1:19">
      <c r="A76" s="30" t="s">
        <v>173</v>
      </c>
      <c r="B76" s="39" t="s">
        <v>328</v>
      </c>
      <c r="C76" s="32" t="s">
        <v>90</v>
      </c>
      <c r="D76" s="32"/>
      <c r="E76" s="36"/>
      <c r="F76" s="29"/>
      <c r="G76" s="44"/>
      <c r="H76" s="29">
        <f t="shared" si="2"/>
        <v>896.2712</v>
      </c>
      <c r="I76" s="29">
        <f>SUM(I77:I99)</f>
        <v>0</v>
      </c>
      <c r="J76" s="29">
        <f>SUM(J77:J99)</f>
        <v>896.2712</v>
      </c>
      <c r="K76" s="29">
        <f>SUM(K77:K99)</f>
        <v>0</v>
      </c>
      <c r="L76" s="29">
        <f>SUM(L77:L99)</f>
        <v>0</v>
      </c>
      <c r="M76" s="66"/>
      <c r="N76" s="67"/>
      <c r="O76" s="67"/>
      <c r="P76" s="67"/>
      <c r="Q76" s="49"/>
      <c r="R76" s="49"/>
      <c r="S76" s="75"/>
    </row>
    <row r="77" s="7" customFormat="1" ht="42" customHeight="1" spans="1:19">
      <c r="A77" s="30">
        <v>1</v>
      </c>
      <c r="B77" s="43" t="s">
        <v>329</v>
      </c>
      <c r="C77" s="32" t="s">
        <v>90</v>
      </c>
      <c r="D77" s="32" t="s">
        <v>295</v>
      </c>
      <c r="E77" s="36" t="s">
        <v>260</v>
      </c>
      <c r="F77" s="63" t="s">
        <v>330</v>
      </c>
      <c r="G77" s="43" t="s">
        <v>331</v>
      </c>
      <c r="H77" s="29">
        <f t="shared" si="2"/>
        <v>35</v>
      </c>
      <c r="I77" s="29">
        <v>0</v>
      </c>
      <c r="J77" s="29">
        <v>35</v>
      </c>
      <c r="K77" s="29"/>
      <c r="L77" s="29"/>
      <c r="M77" s="86" t="s">
        <v>332</v>
      </c>
      <c r="N77" s="63">
        <v>1</v>
      </c>
      <c r="O77" s="63">
        <v>0.006</v>
      </c>
      <c r="P77" s="63">
        <v>0.018</v>
      </c>
      <c r="Q77" s="36" t="s">
        <v>119</v>
      </c>
      <c r="R77" s="36" t="s">
        <v>299</v>
      </c>
      <c r="S77" s="75"/>
    </row>
    <row r="78" s="7" customFormat="1" ht="42" customHeight="1" spans="1:19">
      <c r="A78" s="30">
        <v>2</v>
      </c>
      <c r="B78" s="43" t="s">
        <v>333</v>
      </c>
      <c r="C78" s="32" t="s">
        <v>90</v>
      </c>
      <c r="D78" s="32" t="s">
        <v>295</v>
      </c>
      <c r="E78" s="36" t="s">
        <v>260</v>
      </c>
      <c r="F78" s="63" t="s">
        <v>334</v>
      </c>
      <c r="G78" s="43" t="s">
        <v>335</v>
      </c>
      <c r="H78" s="29">
        <f t="shared" si="2"/>
        <v>46.2712</v>
      </c>
      <c r="I78" s="29">
        <v>0</v>
      </c>
      <c r="J78" s="29">
        <v>46.2712</v>
      </c>
      <c r="K78" s="87"/>
      <c r="L78" s="29"/>
      <c r="M78" s="86" t="s">
        <v>332</v>
      </c>
      <c r="N78" s="63">
        <v>1</v>
      </c>
      <c r="O78" s="63">
        <v>0.014</v>
      </c>
      <c r="P78" s="63">
        <v>0.06</v>
      </c>
      <c r="Q78" s="36" t="s">
        <v>119</v>
      </c>
      <c r="R78" s="36" t="s">
        <v>299</v>
      </c>
      <c r="S78" s="75"/>
    </row>
    <row r="79" s="7" customFormat="1" ht="42" customHeight="1" spans="1:19">
      <c r="A79" s="30">
        <v>3</v>
      </c>
      <c r="B79" s="43" t="s">
        <v>336</v>
      </c>
      <c r="C79" s="32" t="s">
        <v>90</v>
      </c>
      <c r="D79" s="32" t="s">
        <v>295</v>
      </c>
      <c r="E79" s="36" t="s">
        <v>260</v>
      </c>
      <c r="F79" s="63" t="s">
        <v>337</v>
      </c>
      <c r="G79" s="43" t="s">
        <v>338</v>
      </c>
      <c r="H79" s="29">
        <f t="shared" si="2"/>
        <v>50</v>
      </c>
      <c r="I79" s="29">
        <v>0</v>
      </c>
      <c r="J79" s="29">
        <v>50</v>
      </c>
      <c r="K79" s="58"/>
      <c r="L79" s="29"/>
      <c r="M79" s="86" t="s">
        <v>332</v>
      </c>
      <c r="N79" s="63">
        <v>1</v>
      </c>
      <c r="O79" s="63">
        <v>0.0222</v>
      </c>
      <c r="P79" s="63">
        <v>0.0824</v>
      </c>
      <c r="Q79" s="36" t="s">
        <v>119</v>
      </c>
      <c r="R79" s="36" t="s">
        <v>299</v>
      </c>
      <c r="S79" s="75"/>
    </row>
    <row r="80" s="2" customFormat="1" ht="42" customHeight="1" spans="1:19">
      <c r="A80" s="30">
        <v>4</v>
      </c>
      <c r="B80" s="43" t="s">
        <v>339</v>
      </c>
      <c r="C80" s="32" t="s">
        <v>90</v>
      </c>
      <c r="D80" s="32" t="s">
        <v>295</v>
      </c>
      <c r="E80" s="36" t="s">
        <v>260</v>
      </c>
      <c r="F80" s="63" t="s">
        <v>340</v>
      </c>
      <c r="G80" s="43" t="s">
        <v>341</v>
      </c>
      <c r="H80" s="29">
        <f t="shared" si="2"/>
        <v>35</v>
      </c>
      <c r="I80" s="29">
        <v>0</v>
      </c>
      <c r="J80" s="29">
        <v>35</v>
      </c>
      <c r="K80" s="29"/>
      <c r="L80" s="29"/>
      <c r="M80" s="86" t="s">
        <v>332</v>
      </c>
      <c r="N80" s="63">
        <v>1</v>
      </c>
      <c r="O80" s="63">
        <v>0.02</v>
      </c>
      <c r="P80" s="63">
        <v>0.082</v>
      </c>
      <c r="Q80" s="36" t="s">
        <v>119</v>
      </c>
      <c r="R80" s="36" t="s">
        <v>299</v>
      </c>
      <c r="S80" s="75"/>
    </row>
    <row r="81" s="7" customFormat="1" ht="42" customHeight="1" spans="1:19">
      <c r="A81" s="30">
        <v>5</v>
      </c>
      <c r="B81" s="43" t="s">
        <v>342</v>
      </c>
      <c r="C81" s="32" t="s">
        <v>90</v>
      </c>
      <c r="D81" s="32" t="s">
        <v>295</v>
      </c>
      <c r="E81" s="36" t="s">
        <v>260</v>
      </c>
      <c r="F81" s="63" t="s">
        <v>343</v>
      </c>
      <c r="G81" s="43" t="s">
        <v>344</v>
      </c>
      <c r="H81" s="29">
        <f t="shared" si="2"/>
        <v>35</v>
      </c>
      <c r="I81" s="29">
        <v>0</v>
      </c>
      <c r="J81" s="29">
        <v>35</v>
      </c>
      <c r="K81" s="29"/>
      <c r="L81" s="29"/>
      <c r="M81" s="86" t="s">
        <v>332</v>
      </c>
      <c r="N81" s="63">
        <v>1</v>
      </c>
      <c r="O81" s="32">
        <v>0.0118</v>
      </c>
      <c r="P81" s="32">
        <v>0.0351</v>
      </c>
      <c r="Q81" s="36" t="s">
        <v>119</v>
      </c>
      <c r="R81" s="36" t="s">
        <v>299</v>
      </c>
      <c r="S81" s="75"/>
    </row>
    <row r="82" s="2" customFormat="1" ht="42" customHeight="1" spans="1:19">
      <c r="A82" s="30">
        <v>6</v>
      </c>
      <c r="B82" s="43" t="s">
        <v>345</v>
      </c>
      <c r="C82" s="32" t="s">
        <v>90</v>
      </c>
      <c r="D82" s="32" t="s">
        <v>295</v>
      </c>
      <c r="E82" s="36" t="s">
        <v>260</v>
      </c>
      <c r="F82" s="63" t="s">
        <v>346</v>
      </c>
      <c r="G82" s="43" t="s">
        <v>347</v>
      </c>
      <c r="H82" s="29">
        <f t="shared" si="2"/>
        <v>55</v>
      </c>
      <c r="I82" s="29">
        <v>0</v>
      </c>
      <c r="J82" s="29">
        <v>55</v>
      </c>
      <c r="K82" s="88"/>
      <c r="L82" s="29"/>
      <c r="M82" s="86" t="s">
        <v>332</v>
      </c>
      <c r="N82" s="63">
        <v>1</v>
      </c>
      <c r="O82" s="63">
        <v>0.002</v>
      </c>
      <c r="P82" s="63">
        <v>0.0086</v>
      </c>
      <c r="Q82" s="36" t="s">
        <v>119</v>
      </c>
      <c r="R82" s="36" t="s">
        <v>299</v>
      </c>
      <c r="S82" s="94"/>
    </row>
    <row r="83" s="2" customFormat="1" ht="42" customHeight="1" spans="1:19">
      <c r="A83" s="30">
        <v>7</v>
      </c>
      <c r="B83" s="43" t="s">
        <v>348</v>
      </c>
      <c r="C83" s="32" t="s">
        <v>90</v>
      </c>
      <c r="D83" s="32" t="s">
        <v>295</v>
      </c>
      <c r="E83" s="36" t="s">
        <v>260</v>
      </c>
      <c r="F83" s="63" t="s">
        <v>349</v>
      </c>
      <c r="G83" s="43" t="s">
        <v>350</v>
      </c>
      <c r="H83" s="29">
        <f t="shared" si="2"/>
        <v>35</v>
      </c>
      <c r="I83" s="29">
        <v>0</v>
      </c>
      <c r="J83" s="29">
        <v>35</v>
      </c>
      <c r="K83" s="88"/>
      <c r="L83" s="29"/>
      <c r="M83" s="86" t="s">
        <v>332</v>
      </c>
      <c r="N83" s="78">
        <v>1</v>
      </c>
      <c r="O83" s="89" t="s">
        <v>351</v>
      </c>
      <c r="P83" s="89" t="s">
        <v>352</v>
      </c>
      <c r="Q83" s="36" t="s">
        <v>119</v>
      </c>
      <c r="R83" s="36" t="s">
        <v>299</v>
      </c>
      <c r="S83" s="94"/>
    </row>
    <row r="84" s="2" customFormat="1" ht="42" customHeight="1" spans="1:19">
      <c r="A84" s="30">
        <v>8</v>
      </c>
      <c r="B84" s="43" t="s">
        <v>353</v>
      </c>
      <c r="C84" s="32" t="s">
        <v>90</v>
      </c>
      <c r="D84" s="32" t="s">
        <v>295</v>
      </c>
      <c r="E84" s="36" t="s">
        <v>260</v>
      </c>
      <c r="F84" s="78" t="s">
        <v>354</v>
      </c>
      <c r="G84" s="43" t="s">
        <v>355</v>
      </c>
      <c r="H84" s="29">
        <f t="shared" si="2"/>
        <v>65</v>
      </c>
      <c r="I84" s="29">
        <v>0</v>
      </c>
      <c r="J84" s="29">
        <v>65</v>
      </c>
      <c r="K84" s="88"/>
      <c r="L84" s="29"/>
      <c r="M84" s="86" t="s">
        <v>332</v>
      </c>
      <c r="N84" s="63">
        <v>1</v>
      </c>
      <c r="O84" s="90" t="s">
        <v>356</v>
      </c>
      <c r="P84" s="90" t="s">
        <v>357</v>
      </c>
      <c r="Q84" s="36" t="s">
        <v>119</v>
      </c>
      <c r="R84" s="36" t="s">
        <v>299</v>
      </c>
      <c r="S84" s="94"/>
    </row>
    <row r="85" s="2" customFormat="1" ht="42" customHeight="1" spans="1:19">
      <c r="A85" s="30">
        <v>9</v>
      </c>
      <c r="B85" s="43" t="s">
        <v>358</v>
      </c>
      <c r="C85" s="32" t="s">
        <v>90</v>
      </c>
      <c r="D85" s="32" t="s">
        <v>295</v>
      </c>
      <c r="E85" s="36" t="s">
        <v>260</v>
      </c>
      <c r="F85" s="63" t="s">
        <v>359</v>
      </c>
      <c r="G85" s="43" t="s">
        <v>360</v>
      </c>
      <c r="H85" s="29">
        <f t="shared" si="2"/>
        <v>35</v>
      </c>
      <c r="I85" s="29">
        <v>0</v>
      </c>
      <c r="J85" s="29">
        <v>35</v>
      </c>
      <c r="K85" s="88"/>
      <c r="L85" s="29"/>
      <c r="M85" s="86" t="s">
        <v>332</v>
      </c>
      <c r="N85" s="63">
        <v>1</v>
      </c>
      <c r="O85" s="63">
        <v>0.0027</v>
      </c>
      <c r="P85" s="63">
        <v>0.0118</v>
      </c>
      <c r="Q85" s="36" t="s">
        <v>119</v>
      </c>
      <c r="R85" s="36" t="s">
        <v>299</v>
      </c>
      <c r="S85" s="94"/>
    </row>
    <row r="86" s="2" customFormat="1" ht="42" customHeight="1" spans="1:19">
      <c r="A86" s="30">
        <v>10</v>
      </c>
      <c r="B86" s="43" t="s">
        <v>361</v>
      </c>
      <c r="C86" s="32" t="s">
        <v>90</v>
      </c>
      <c r="D86" s="32" t="s">
        <v>295</v>
      </c>
      <c r="E86" s="36" t="s">
        <v>260</v>
      </c>
      <c r="F86" s="63" t="s">
        <v>359</v>
      </c>
      <c r="G86" s="43" t="s">
        <v>362</v>
      </c>
      <c r="H86" s="29">
        <f t="shared" si="2"/>
        <v>35</v>
      </c>
      <c r="I86" s="29">
        <v>0</v>
      </c>
      <c r="J86" s="29">
        <v>35</v>
      </c>
      <c r="K86" s="88"/>
      <c r="L86" s="29"/>
      <c r="M86" s="86" t="s">
        <v>332</v>
      </c>
      <c r="N86" s="63">
        <v>1</v>
      </c>
      <c r="O86" s="63">
        <v>0.0027</v>
      </c>
      <c r="P86" s="63">
        <v>0.0118</v>
      </c>
      <c r="Q86" s="36" t="s">
        <v>119</v>
      </c>
      <c r="R86" s="36" t="s">
        <v>299</v>
      </c>
      <c r="S86" s="94"/>
    </row>
    <row r="87" s="2" customFormat="1" ht="42" customHeight="1" spans="1:19">
      <c r="A87" s="30">
        <v>11</v>
      </c>
      <c r="B87" s="43" t="s">
        <v>363</v>
      </c>
      <c r="C87" s="32" t="s">
        <v>90</v>
      </c>
      <c r="D87" s="32" t="s">
        <v>295</v>
      </c>
      <c r="E87" s="36" t="s">
        <v>260</v>
      </c>
      <c r="F87" s="63" t="s">
        <v>359</v>
      </c>
      <c r="G87" s="43" t="s">
        <v>364</v>
      </c>
      <c r="H87" s="29">
        <f t="shared" si="2"/>
        <v>35</v>
      </c>
      <c r="I87" s="29">
        <v>0</v>
      </c>
      <c r="J87" s="29">
        <v>35</v>
      </c>
      <c r="K87" s="88"/>
      <c r="L87" s="29"/>
      <c r="M87" s="86" t="s">
        <v>332</v>
      </c>
      <c r="N87" s="63">
        <v>1</v>
      </c>
      <c r="O87" s="63">
        <v>0.008</v>
      </c>
      <c r="P87" s="63">
        <v>0.026</v>
      </c>
      <c r="Q87" s="36" t="s">
        <v>119</v>
      </c>
      <c r="R87" s="36" t="s">
        <v>299</v>
      </c>
      <c r="S87" s="94"/>
    </row>
    <row r="88" s="2" customFormat="1" ht="42" customHeight="1" spans="1:19">
      <c r="A88" s="30">
        <v>12</v>
      </c>
      <c r="B88" s="39" t="s">
        <v>365</v>
      </c>
      <c r="C88" s="32" t="s">
        <v>90</v>
      </c>
      <c r="D88" s="32" t="s">
        <v>295</v>
      </c>
      <c r="E88" s="36" t="s">
        <v>260</v>
      </c>
      <c r="F88" s="32" t="s">
        <v>301</v>
      </c>
      <c r="G88" s="39" t="s">
        <v>366</v>
      </c>
      <c r="H88" s="29">
        <f t="shared" si="2"/>
        <v>25</v>
      </c>
      <c r="I88" s="29">
        <v>0</v>
      </c>
      <c r="J88" s="29">
        <v>25</v>
      </c>
      <c r="K88" s="88"/>
      <c r="L88" s="29"/>
      <c r="M88" s="86" t="s">
        <v>332</v>
      </c>
      <c r="N88" s="63">
        <v>1</v>
      </c>
      <c r="O88" s="63">
        <v>0.008</v>
      </c>
      <c r="P88" s="63">
        <v>0.021</v>
      </c>
      <c r="Q88" s="36" t="s">
        <v>119</v>
      </c>
      <c r="R88" s="36" t="s">
        <v>299</v>
      </c>
      <c r="S88" s="94"/>
    </row>
    <row r="89" s="2" customFormat="1" ht="42" customHeight="1" spans="1:19">
      <c r="A89" s="30">
        <v>13</v>
      </c>
      <c r="B89" s="43" t="s">
        <v>367</v>
      </c>
      <c r="C89" s="32" t="s">
        <v>90</v>
      </c>
      <c r="D89" s="32" t="s">
        <v>295</v>
      </c>
      <c r="E89" s="63" t="s">
        <v>368</v>
      </c>
      <c r="F89" s="63" t="s">
        <v>369</v>
      </c>
      <c r="G89" s="43" t="s">
        <v>370</v>
      </c>
      <c r="H89" s="29">
        <f t="shared" si="2"/>
        <v>38</v>
      </c>
      <c r="I89" s="29">
        <v>0</v>
      </c>
      <c r="J89" s="29">
        <v>38</v>
      </c>
      <c r="K89" s="88"/>
      <c r="L89" s="29"/>
      <c r="M89" s="86" t="s">
        <v>332</v>
      </c>
      <c r="N89" s="63">
        <v>1</v>
      </c>
      <c r="O89" s="63">
        <v>0.003</v>
      </c>
      <c r="P89" s="63">
        <v>0.007</v>
      </c>
      <c r="Q89" s="36" t="s">
        <v>119</v>
      </c>
      <c r="R89" s="36" t="s">
        <v>299</v>
      </c>
      <c r="S89" s="94"/>
    </row>
    <row r="90" s="2" customFormat="1" ht="42" customHeight="1" spans="1:19">
      <c r="A90" s="30">
        <v>14</v>
      </c>
      <c r="B90" s="43" t="s">
        <v>371</v>
      </c>
      <c r="C90" s="32" t="s">
        <v>90</v>
      </c>
      <c r="D90" s="32" t="s">
        <v>295</v>
      </c>
      <c r="E90" s="63" t="s">
        <v>368</v>
      </c>
      <c r="F90" s="63" t="s">
        <v>369</v>
      </c>
      <c r="G90" s="43" t="s">
        <v>370</v>
      </c>
      <c r="H90" s="29">
        <f t="shared" si="2"/>
        <v>38</v>
      </c>
      <c r="I90" s="29">
        <v>0</v>
      </c>
      <c r="J90" s="29">
        <v>38</v>
      </c>
      <c r="K90" s="88"/>
      <c r="L90" s="29"/>
      <c r="M90" s="86" t="s">
        <v>332</v>
      </c>
      <c r="N90" s="63">
        <v>1</v>
      </c>
      <c r="O90" s="63">
        <v>0.003</v>
      </c>
      <c r="P90" s="63">
        <v>0.0007</v>
      </c>
      <c r="Q90" s="36" t="s">
        <v>119</v>
      </c>
      <c r="R90" s="36" t="s">
        <v>299</v>
      </c>
      <c r="S90" s="94"/>
    </row>
    <row r="91" s="2" customFormat="1" ht="42" customHeight="1" spans="1:19">
      <c r="A91" s="30">
        <v>15</v>
      </c>
      <c r="B91" s="43" t="s">
        <v>372</v>
      </c>
      <c r="C91" s="32" t="s">
        <v>90</v>
      </c>
      <c r="D91" s="32" t="s">
        <v>295</v>
      </c>
      <c r="E91" s="63" t="s">
        <v>368</v>
      </c>
      <c r="F91" s="63" t="s">
        <v>369</v>
      </c>
      <c r="G91" s="43" t="s">
        <v>370</v>
      </c>
      <c r="H91" s="29">
        <f t="shared" si="2"/>
        <v>38</v>
      </c>
      <c r="I91" s="29">
        <v>0</v>
      </c>
      <c r="J91" s="29">
        <v>38</v>
      </c>
      <c r="K91" s="88"/>
      <c r="L91" s="29"/>
      <c r="M91" s="86" t="s">
        <v>332</v>
      </c>
      <c r="N91" s="63">
        <v>1</v>
      </c>
      <c r="O91" s="63">
        <v>0.003</v>
      </c>
      <c r="P91" s="63">
        <v>0.0007</v>
      </c>
      <c r="Q91" s="36" t="s">
        <v>119</v>
      </c>
      <c r="R91" s="36" t="s">
        <v>299</v>
      </c>
      <c r="S91" s="94"/>
    </row>
    <row r="92" s="2" customFormat="1" ht="42" customHeight="1" spans="1:19">
      <c r="A92" s="30">
        <v>16</v>
      </c>
      <c r="B92" s="43" t="s">
        <v>373</v>
      </c>
      <c r="C92" s="32" t="s">
        <v>90</v>
      </c>
      <c r="D92" s="32" t="s">
        <v>295</v>
      </c>
      <c r="E92" s="63" t="s">
        <v>368</v>
      </c>
      <c r="F92" s="63" t="s">
        <v>374</v>
      </c>
      <c r="G92" s="43" t="s">
        <v>375</v>
      </c>
      <c r="H92" s="29">
        <f t="shared" si="2"/>
        <v>38</v>
      </c>
      <c r="I92" s="29">
        <v>0</v>
      </c>
      <c r="J92" s="29">
        <v>38</v>
      </c>
      <c r="K92" s="88"/>
      <c r="L92" s="29"/>
      <c r="M92" s="86" t="s">
        <v>332</v>
      </c>
      <c r="N92" s="63">
        <v>1</v>
      </c>
      <c r="O92" s="63">
        <v>0.003</v>
      </c>
      <c r="P92" s="63">
        <v>0.0007</v>
      </c>
      <c r="Q92" s="36" t="s">
        <v>119</v>
      </c>
      <c r="R92" s="36" t="s">
        <v>299</v>
      </c>
      <c r="S92" s="94"/>
    </row>
    <row r="93" s="2" customFormat="1" ht="42" customHeight="1" spans="1:19">
      <c r="A93" s="30">
        <v>17</v>
      </c>
      <c r="B93" s="43" t="s">
        <v>376</v>
      </c>
      <c r="C93" s="32" t="s">
        <v>90</v>
      </c>
      <c r="D93" s="32" t="s">
        <v>295</v>
      </c>
      <c r="E93" s="63" t="s">
        <v>368</v>
      </c>
      <c r="F93" s="63" t="s">
        <v>374</v>
      </c>
      <c r="G93" s="43" t="s">
        <v>375</v>
      </c>
      <c r="H93" s="29">
        <f t="shared" si="2"/>
        <v>38</v>
      </c>
      <c r="I93" s="29">
        <v>0</v>
      </c>
      <c r="J93" s="29">
        <v>38</v>
      </c>
      <c r="K93" s="88"/>
      <c r="L93" s="29"/>
      <c r="M93" s="86" t="s">
        <v>332</v>
      </c>
      <c r="N93" s="63">
        <v>1</v>
      </c>
      <c r="O93" s="63">
        <v>0.003</v>
      </c>
      <c r="P93" s="63">
        <v>0.0007</v>
      </c>
      <c r="Q93" s="36" t="s">
        <v>119</v>
      </c>
      <c r="R93" s="36" t="s">
        <v>299</v>
      </c>
      <c r="S93" s="94"/>
    </row>
    <row r="94" s="2" customFormat="1" ht="42" customHeight="1" spans="1:19">
      <c r="A94" s="30">
        <v>18</v>
      </c>
      <c r="B94" s="39" t="s">
        <v>377</v>
      </c>
      <c r="C94" s="32" t="s">
        <v>90</v>
      </c>
      <c r="D94" s="32" t="s">
        <v>295</v>
      </c>
      <c r="E94" s="36" t="s">
        <v>260</v>
      </c>
      <c r="F94" s="32" t="s">
        <v>378</v>
      </c>
      <c r="G94" s="39" t="s">
        <v>379</v>
      </c>
      <c r="H94" s="29">
        <f t="shared" si="2"/>
        <v>38</v>
      </c>
      <c r="I94" s="29">
        <v>0</v>
      </c>
      <c r="J94" s="29">
        <v>38</v>
      </c>
      <c r="K94" s="88"/>
      <c r="L94" s="29"/>
      <c r="M94" s="91" t="s">
        <v>380</v>
      </c>
      <c r="N94" s="63">
        <v>1</v>
      </c>
      <c r="O94" s="63">
        <v>0.002</v>
      </c>
      <c r="P94" s="63">
        <v>0.008</v>
      </c>
      <c r="Q94" s="36" t="s">
        <v>119</v>
      </c>
      <c r="R94" s="36" t="s">
        <v>299</v>
      </c>
      <c r="S94" s="94"/>
    </row>
    <row r="95" s="2" customFormat="1" ht="46" customHeight="1" spans="1:19">
      <c r="A95" s="30">
        <v>19</v>
      </c>
      <c r="B95" s="43" t="s">
        <v>381</v>
      </c>
      <c r="C95" s="32" t="s">
        <v>90</v>
      </c>
      <c r="D95" s="32" t="s">
        <v>295</v>
      </c>
      <c r="E95" s="36" t="s">
        <v>260</v>
      </c>
      <c r="F95" s="63" t="s">
        <v>382</v>
      </c>
      <c r="G95" s="43" t="s">
        <v>383</v>
      </c>
      <c r="H95" s="29">
        <f t="shared" si="2"/>
        <v>42</v>
      </c>
      <c r="I95" s="29">
        <v>0</v>
      </c>
      <c r="J95" s="29">
        <v>42</v>
      </c>
      <c r="K95" s="88"/>
      <c r="L95" s="29"/>
      <c r="M95" s="86" t="s">
        <v>332</v>
      </c>
      <c r="N95" s="63">
        <v>1</v>
      </c>
      <c r="O95" s="63">
        <v>0.001</v>
      </c>
      <c r="P95" s="63">
        <v>0.003</v>
      </c>
      <c r="Q95" s="36" t="s">
        <v>119</v>
      </c>
      <c r="R95" s="36" t="s">
        <v>299</v>
      </c>
      <c r="S95" s="94"/>
    </row>
    <row r="96" s="2" customFormat="1" ht="46" customHeight="1" spans="1:19">
      <c r="A96" s="30">
        <v>20</v>
      </c>
      <c r="B96" s="43" t="s">
        <v>384</v>
      </c>
      <c r="C96" s="32" t="s">
        <v>90</v>
      </c>
      <c r="D96" s="32" t="s">
        <v>295</v>
      </c>
      <c r="E96" s="36" t="s">
        <v>260</v>
      </c>
      <c r="F96" s="63" t="s">
        <v>385</v>
      </c>
      <c r="G96" s="43" t="s">
        <v>386</v>
      </c>
      <c r="H96" s="29">
        <f t="shared" si="2"/>
        <v>35</v>
      </c>
      <c r="I96" s="29">
        <v>0</v>
      </c>
      <c r="J96" s="29">
        <v>35</v>
      </c>
      <c r="K96" s="88"/>
      <c r="L96" s="29"/>
      <c r="M96" s="86" t="s">
        <v>332</v>
      </c>
      <c r="N96" s="63">
        <v>1</v>
      </c>
      <c r="O96" s="63">
        <v>0.0027</v>
      </c>
      <c r="P96" s="63">
        <v>0.0118</v>
      </c>
      <c r="Q96" s="36" t="s">
        <v>119</v>
      </c>
      <c r="R96" s="36" t="s">
        <v>299</v>
      </c>
      <c r="S96" s="94"/>
    </row>
    <row r="97" s="2" customFormat="1" ht="57" customHeight="1" spans="1:19">
      <c r="A97" s="30">
        <v>21</v>
      </c>
      <c r="B97" s="43" t="s">
        <v>387</v>
      </c>
      <c r="C97" s="32" t="s">
        <v>90</v>
      </c>
      <c r="D97" s="32" t="s">
        <v>295</v>
      </c>
      <c r="E97" s="36" t="s">
        <v>260</v>
      </c>
      <c r="F97" s="63" t="s">
        <v>388</v>
      </c>
      <c r="G97" s="43" t="s">
        <v>389</v>
      </c>
      <c r="H97" s="29">
        <f t="shared" si="2"/>
        <v>35</v>
      </c>
      <c r="I97" s="29">
        <v>0</v>
      </c>
      <c r="J97" s="29">
        <v>35</v>
      </c>
      <c r="K97" s="88"/>
      <c r="L97" s="29"/>
      <c r="M97" s="86" t="s">
        <v>332</v>
      </c>
      <c r="N97" s="63">
        <v>1</v>
      </c>
      <c r="O97" s="63">
        <v>0.0027</v>
      </c>
      <c r="P97" s="63">
        <v>0.0118</v>
      </c>
      <c r="Q97" s="36" t="s">
        <v>119</v>
      </c>
      <c r="R97" s="36" t="s">
        <v>299</v>
      </c>
      <c r="S97" s="94"/>
    </row>
    <row r="98" s="2" customFormat="1" ht="46" customHeight="1" spans="1:19">
      <c r="A98" s="30">
        <v>22</v>
      </c>
      <c r="B98" s="43" t="s">
        <v>390</v>
      </c>
      <c r="C98" s="32" t="s">
        <v>90</v>
      </c>
      <c r="D98" s="32" t="s">
        <v>295</v>
      </c>
      <c r="E98" s="36" t="s">
        <v>260</v>
      </c>
      <c r="F98" s="63" t="s">
        <v>391</v>
      </c>
      <c r="G98" s="43" t="s">
        <v>392</v>
      </c>
      <c r="H98" s="29">
        <f t="shared" si="2"/>
        <v>35</v>
      </c>
      <c r="I98" s="29">
        <v>0</v>
      </c>
      <c r="J98" s="29">
        <v>35</v>
      </c>
      <c r="K98" s="88"/>
      <c r="L98" s="29"/>
      <c r="M98" s="86" t="s">
        <v>332</v>
      </c>
      <c r="N98" s="63">
        <v>1</v>
      </c>
      <c r="O98" s="63">
        <v>0.008</v>
      </c>
      <c r="P98" s="63">
        <v>0.026</v>
      </c>
      <c r="Q98" s="36" t="s">
        <v>119</v>
      </c>
      <c r="R98" s="36" t="s">
        <v>299</v>
      </c>
      <c r="S98" s="94"/>
    </row>
    <row r="99" s="2" customFormat="1" ht="46" customHeight="1" spans="1:19">
      <c r="A99" s="30">
        <v>23</v>
      </c>
      <c r="B99" s="43" t="s">
        <v>393</v>
      </c>
      <c r="C99" s="32" t="s">
        <v>90</v>
      </c>
      <c r="D99" s="32" t="s">
        <v>295</v>
      </c>
      <c r="E99" s="36" t="s">
        <v>260</v>
      </c>
      <c r="F99" s="63" t="s">
        <v>394</v>
      </c>
      <c r="G99" s="43" t="s">
        <v>395</v>
      </c>
      <c r="H99" s="29">
        <f t="shared" si="2"/>
        <v>35</v>
      </c>
      <c r="I99" s="29">
        <v>0</v>
      </c>
      <c r="J99" s="29">
        <v>35</v>
      </c>
      <c r="K99" s="88"/>
      <c r="L99" s="29"/>
      <c r="M99" s="86" t="s">
        <v>332</v>
      </c>
      <c r="N99" s="63">
        <v>1</v>
      </c>
      <c r="O99" s="63">
        <v>0.001</v>
      </c>
      <c r="P99" s="63">
        <v>0.003</v>
      </c>
      <c r="Q99" s="36" t="s">
        <v>119</v>
      </c>
      <c r="R99" s="36" t="s">
        <v>299</v>
      </c>
      <c r="S99" s="94"/>
    </row>
    <row r="100" s="3" customFormat="1" ht="231" customHeight="1" spans="1:19">
      <c r="A100" s="30" t="s">
        <v>210</v>
      </c>
      <c r="B100" s="34" t="s">
        <v>396</v>
      </c>
      <c r="C100" s="32" t="s">
        <v>90</v>
      </c>
      <c r="D100" s="32"/>
      <c r="E100" s="38" t="s">
        <v>247</v>
      </c>
      <c r="F100" s="29" t="s">
        <v>93</v>
      </c>
      <c r="G100" s="34" t="s">
        <v>397</v>
      </c>
      <c r="H100" s="29">
        <f t="shared" si="2"/>
        <v>2807</v>
      </c>
      <c r="I100" s="29">
        <v>2798</v>
      </c>
      <c r="J100" s="29">
        <v>9</v>
      </c>
      <c r="K100" s="29"/>
      <c r="L100" s="29"/>
      <c r="M100" s="48" t="s">
        <v>398</v>
      </c>
      <c r="N100" s="32">
        <v>1</v>
      </c>
      <c r="O100" s="67">
        <v>0.15</v>
      </c>
      <c r="P100" s="67">
        <v>0.62</v>
      </c>
      <c r="Q100" s="32" t="s">
        <v>96</v>
      </c>
      <c r="R100" s="32" t="s">
        <v>96</v>
      </c>
      <c r="S100" s="75"/>
    </row>
    <row r="101" s="3" customFormat="1" ht="29" customHeight="1" spans="1:19">
      <c r="A101" s="30" t="s">
        <v>216</v>
      </c>
      <c r="B101" s="43" t="s">
        <v>399</v>
      </c>
      <c r="C101" s="32" t="s">
        <v>90</v>
      </c>
      <c r="D101" s="32"/>
      <c r="E101" s="33"/>
      <c r="F101" s="29"/>
      <c r="G101" s="33"/>
      <c r="H101" s="29">
        <f t="shared" si="2"/>
        <v>283</v>
      </c>
      <c r="I101" s="29">
        <f>I102</f>
        <v>268</v>
      </c>
      <c r="J101" s="29">
        <f>J102</f>
        <v>15</v>
      </c>
      <c r="K101" s="29">
        <f>K102</f>
        <v>0</v>
      </c>
      <c r="L101" s="29">
        <f>L102</f>
        <v>0</v>
      </c>
      <c r="M101" s="48"/>
      <c r="N101" s="58"/>
      <c r="O101" s="58"/>
      <c r="P101" s="58"/>
      <c r="Q101" s="32"/>
      <c r="R101" s="32"/>
      <c r="S101" s="75"/>
    </row>
    <row r="102" s="3" customFormat="1" ht="49" customHeight="1" spans="1:19">
      <c r="A102" s="30"/>
      <c r="B102" s="34" t="s">
        <v>400</v>
      </c>
      <c r="C102" s="32" t="s">
        <v>90</v>
      </c>
      <c r="D102" s="32"/>
      <c r="E102" s="38" t="s">
        <v>401</v>
      </c>
      <c r="F102" s="29" t="s">
        <v>93</v>
      </c>
      <c r="G102" s="34" t="s">
        <v>402</v>
      </c>
      <c r="H102" s="29">
        <f t="shared" si="2"/>
        <v>283</v>
      </c>
      <c r="I102" s="29">
        <v>268</v>
      </c>
      <c r="J102" s="29">
        <v>15</v>
      </c>
      <c r="K102" s="68"/>
      <c r="L102" s="29"/>
      <c r="M102" s="62" t="s">
        <v>403</v>
      </c>
      <c r="N102" s="67">
        <v>80</v>
      </c>
      <c r="O102" s="67"/>
      <c r="P102" s="67"/>
      <c r="Q102" s="32" t="s">
        <v>404</v>
      </c>
      <c r="R102" s="32" t="s">
        <v>215</v>
      </c>
      <c r="S102" s="75"/>
    </row>
    <row r="103" s="2" customFormat="1" ht="37" customHeight="1" spans="1:19">
      <c r="A103" s="30" t="s">
        <v>222</v>
      </c>
      <c r="B103" s="43" t="s">
        <v>405</v>
      </c>
      <c r="C103" s="32"/>
      <c r="D103" s="32"/>
      <c r="E103" s="36"/>
      <c r="F103" s="63"/>
      <c r="G103" s="43"/>
      <c r="H103" s="29">
        <f t="shared" si="2"/>
        <v>765</v>
      </c>
      <c r="I103" s="29">
        <f>SUM(I104:I105)</f>
        <v>0</v>
      </c>
      <c r="J103" s="29">
        <f>SUM(J104:J105)</f>
        <v>765</v>
      </c>
      <c r="K103" s="29">
        <f>SUM(K104:K105)</f>
        <v>0</v>
      </c>
      <c r="L103" s="29">
        <f>SUM(L104:L105)</f>
        <v>0</v>
      </c>
      <c r="M103" s="86"/>
      <c r="N103" s="63"/>
      <c r="O103" s="63"/>
      <c r="P103" s="63"/>
      <c r="Q103" s="36"/>
      <c r="R103" s="36"/>
      <c r="S103" s="94"/>
    </row>
    <row r="104" s="2" customFormat="1" ht="126" customHeight="1" spans="1:19">
      <c r="A104" s="30">
        <v>1</v>
      </c>
      <c r="B104" s="34" t="s">
        <v>406</v>
      </c>
      <c r="C104" s="32" t="s">
        <v>90</v>
      </c>
      <c r="D104" s="32" t="s">
        <v>295</v>
      </c>
      <c r="E104" s="38" t="s">
        <v>407</v>
      </c>
      <c r="F104" s="79" t="s">
        <v>93</v>
      </c>
      <c r="G104" s="34" t="s">
        <v>408</v>
      </c>
      <c r="H104" s="29">
        <f t="shared" si="2"/>
        <v>700</v>
      </c>
      <c r="I104" s="29"/>
      <c r="J104" s="29">
        <v>700</v>
      </c>
      <c r="K104" s="88"/>
      <c r="L104" s="29"/>
      <c r="M104" s="39" t="s">
        <v>409</v>
      </c>
      <c r="N104" s="69">
        <v>27</v>
      </c>
      <c r="O104" s="78" t="s">
        <v>410</v>
      </c>
      <c r="P104" s="78"/>
      <c r="Q104" s="36" t="s">
        <v>119</v>
      </c>
      <c r="R104" s="36" t="s">
        <v>230</v>
      </c>
      <c r="S104" s="94"/>
    </row>
    <row r="105" s="2" customFormat="1" ht="185" customHeight="1" spans="1:19">
      <c r="A105" s="30">
        <v>2</v>
      </c>
      <c r="B105" s="34" t="s">
        <v>411</v>
      </c>
      <c r="C105" s="32" t="s">
        <v>90</v>
      </c>
      <c r="D105" s="35" t="s">
        <v>91</v>
      </c>
      <c r="E105" s="36" t="s">
        <v>368</v>
      </c>
      <c r="F105" s="79" t="s">
        <v>93</v>
      </c>
      <c r="G105" s="34" t="s">
        <v>412</v>
      </c>
      <c r="H105" s="29">
        <f t="shared" si="2"/>
        <v>65</v>
      </c>
      <c r="I105" s="29">
        <v>0</v>
      </c>
      <c r="J105" s="29">
        <v>65</v>
      </c>
      <c r="K105" s="88"/>
      <c r="L105" s="29"/>
      <c r="M105" s="92" t="s">
        <v>413</v>
      </c>
      <c r="N105" s="38">
        <v>5</v>
      </c>
      <c r="O105" s="30"/>
      <c r="P105" s="38"/>
      <c r="Q105" s="38" t="s">
        <v>414</v>
      </c>
      <c r="R105" s="95" t="s">
        <v>230</v>
      </c>
      <c r="S105" s="94"/>
    </row>
    <row r="106" s="2" customFormat="1" ht="12" spans="1:16">
      <c r="A106" s="80"/>
      <c r="B106" s="81"/>
      <c r="C106" s="80"/>
      <c r="D106" s="80"/>
      <c r="E106" s="80"/>
      <c r="F106" s="80"/>
      <c r="G106" s="82"/>
      <c r="H106" s="83"/>
      <c r="I106" s="83"/>
      <c r="J106" s="83"/>
      <c r="K106" s="83"/>
      <c r="L106" s="83"/>
      <c r="M106" s="83"/>
      <c r="N106" s="80"/>
      <c r="O106" s="93"/>
      <c r="P106" s="93"/>
    </row>
    <row r="107" s="2" customFormat="1" ht="12" spans="1:16">
      <c r="A107" s="80"/>
      <c r="B107" s="81"/>
      <c r="C107" s="80"/>
      <c r="D107" s="80"/>
      <c r="E107" s="80"/>
      <c r="F107" s="80"/>
      <c r="G107" s="82"/>
      <c r="H107" s="83"/>
      <c r="I107" s="83"/>
      <c r="J107" s="83"/>
      <c r="K107" s="83"/>
      <c r="L107" s="83"/>
      <c r="M107" s="83"/>
      <c r="N107" s="80"/>
      <c r="O107" s="93"/>
      <c r="P107" s="93"/>
    </row>
    <row r="108" s="2" customFormat="1" ht="12" spans="1:16">
      <c r="A108" s="80"/>
      <c r="B108" s="81"/>
      <c r="C108" s="80"/>
      <c r="D108" s="80"/>
      <c r="E108" s="80"/>
      <c r="F108" s="80"/>
      <c r="G108" s="82"/>
      <c r="H108" s="83"/>
      <c r="I108" s="83"/>
      <c r="J108" s="83"/>
      <c r="K108" s="83"/>
      <c r="L108" s="83"/>
      <c r="M108" s="83"/>
      <c r="N108" s="80"/>
      <c r="O108" s="93"/>
      <c r="P108" s="93"/>
    </row>
    <row r="109" s="2" customFormat="1" ht="12" spans="1:16">
      <c r="A109" s="80"/>
      <c r="B109" s="81"/>
      <c r="C109" s="80"/>
      <c r="D109" s="80"/>
      <c r="E109" s="80"/>
      <c r="F109" s="80"/>
      <c r="G109" s="82"/>
      <c r="H109" s="83"/>
      <c r="I109" s="83"/>
      <c r="J109" s="83"/>
      <c r="K109" s="83"/>
      <c r="L109" s="83"/>
      <c r="M109" s="83"/>
      <c r="N109" s="80"/>
      <c r="O109" s="93"/>
      <c r="P109" s="93"/>
    </row>
    <row r="110" s="2" customFormat="1" ht="12" spans="1:16">
      <c r="A110" s="80"/>
      <c r="B110" s="81"/>
      <c r="C110" s="80"/>
      <c r="D110" s="80"/>
      <c r="E110" s="80"/>
      <c r="F110" s="80"/>
      <c r="G110" s="82"/>
      <c r="H110" s="83"/>
      <c r="I110" s="83"/>
      <c r="J110" s="83"/>
      <c r="K110" s="83"/>
      <c r="L110" s="83"/>
      <c r="M110" s="83"/>
      <c r="N110" s="80"/>
      <c r="O110" s="93"/>
      <c r="P110" s="93"/>
    </row>
    <row r="111" s="2" customFormat="1" ht="12" spans="1:16">
      <c r="A111" s="80"/>
      <c r="B111" s="81"/>
      <c r="C111" s="80"/>
      <c r="D111" s="80"/>
      <c r="E111" s="80"/>
      <c r="F111" s="80"/>
      <c r="G111" s="82"/>
      <c r="H111" s="83"/>
      <c r="I111" s="83"/>
      <c r="J111" s="83"/>
      <c r="K111" s="83"/>
      <c r="L111" s="83"/>
      <c r="M111" s="83"/>
      <c r="N111" s="80"/>
      <c r="O111" s="93"/>
      <c r="P111" s="93"/>
    </row>
    <row r="112" s="2" customFormat="1" ht="12" spans="1:16">
      <c r="A112" s="80"/>
      <c r="B112" s="81"/>
      <c r="C112" s="80"/>
      <c r="D112" s="80"/>
      <c r="E112" s="80"/>
      <c r="F112" s="80"/>
      <c r="G112" s="82"/>
      <c r="H112" s="83"/>
      <c r="I112" s="83"/>
      <c r="J112" s="83"/>
      <c r="K112" s="83"/>
      <c r="L112" s="83"/>
      <c r="M112" s="83"/>
      <c r="N112" s="80"/>
      <c r="O112" s="93"/>
      <c r="P112" s="93"/>
    </row>
    <row r="113" s="2" customFormat="1" ht="12" spans="1:16">
      <c r="A113" s="80"/>
      <c r="B113" s="81"/>
      <c r="C113" s="80"/>
      <c r="D113" s="80"/>
      <c r="E113" s="80"/>
      <c r="F113" s="80"/>
      <c r="G113" s="82"/>
      <c r="H113" s="83"/>
      <c r="I113" s="83"/>
      <c r="J113" s="83"/>
      <c r="K113" s="83"/>
      <c r="L113" s="83"/>
      <c r="M113" s="83"/>
      <c r="N113" s="80"/>
      <c r="O113" s="93"/>
      <c r="P113" s="93"/>
    </row>
    <row r="114" s="2" customFormat="1" ht="12" spans="1:16">
      <c r="A114" s="80"/>
      <c r="B114" s="81"/>
      <c r="C114" s="80"/>
      <c r="D114" s="80"/>
      <c r="E114" s="80"/>
      <c r="F114" s="80"/>
      <c r="G114" s="82"/>
      <c r="H114" s="83"/>
      <c r="I114" s="83"/>
      <c r="J114" s="83"/>
      <c r="K114" s="83"/>
      <c r="L114" s="83"/>
      <c r="M114" s="83"/>
      <c r="N114" s="80"/>
      <c r="O114" s="93"/>
      <c r="P114" s="93"/>
    </row>
  </sheetData>
  <autoFilter ref="A1:S105">
    <extLst/>
  </autoFilter>
  <mergeCells count="23">
    <mergeCell ref="A1:B1"/>
    <mergeCell ref="A2:S2"/>
    <mergeCell ref="H3:L3"/>
    <mergeCell ref="M3:P3"/>
    <mergeCell ref="A3:A6"/>
    <mergeCell ref="B3:B6"/>
    <mergeCell ref="C3:C6"/>
    <mergeCell ref="D3:D6"/>
    <mergeCell ref="E3:E6"/>
    <mergeCell ref="F3:F6"/>
    <mergeCell ref="G3:G6"/>
    <mergeCell ref="H4:H6"/>
    <mergeCell ref="I4:I6"/>
    <mergeCell ref="J4:J6"/>
    <mergeCell ref="K4:K6"/>
    <mergeCell ref="L4:L6"/>
    <mergeCell ref="M4:M6"/>
    <mergeCell ref="N4:N6"/>
    <mergeCell ref="O4:O6"/>
    <mergeCell ref="P4:P6"/>
    <mergeCell ref="Q3:Q6"/>
    <mergeCell ref="R3:R6"/>
    <mergeCell ref="S3:S6"/>
  </mergeCells>
  <printOptions horizontalCentered="1"/>
  <pageMargins left="0.428472222222222" right="0.468055555555556" top="0.590277777777778" bottom="0.550694444444444" header="0" footer="0"/>
  <pageSetup paperSize="8" scale="88" fitToHeight="0" orientation="landscape" horizontalDpi="600" verticalDpi="600"/>
  <headerFooter alignWithMargins="0" scaleWithDoc="0">
    <oddFooter>&amp;C第 &amp;P 页，共 &amp;N 页</oddFooter>
  </headerFooter>
  <rowBreaks count="9" manualBreakCount="9">
    <brk id="12" max="16383" man="1"/>
    <brk id="19" max="16383" man="1"/>
    <brk id="25" max="16383" man="1"/>
    <brk id="35" max="16383" man="1"/>
    <brk id="42" max="16383" man="1"/>
    <brk id="45" max="16383" man="1"/>
    <brk id="56" max="16383" man="1"/>
    <brk id="73"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表一</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杨大先</dc:creator>
  <cp:lastModifiedBy>存在丶</cp:lastModifiedBy>
  <dcterms:created xsi:type="dcterms:W3CDTF">2018-04-03T06:34:00Z</dcterms:created>
  <cp:lastPrinted>2018-12-23T11:53:00Z</cp:lastPrinted>
  <dcterms:modified xsi:type="dcterms:W3CDTF">2020-05-29T07:33:35Z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KSOReadingLayout">
    <vt:bool>true</vt:bool>
  </property>
</Properties>
</file>